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reggov.sharepoint.com/sites/Regulacin-CombustiblesLquidos-CL-T-Metodologa/Documentos compartidos/CL-T-Metodología/Exp_EXP_20150002_CL_T/INTERNOS/DOC_4_Definitiva/Modelos_valoracion/para resolución Definitiva/Protegidos/"/>
    </mc:Choice>
  </mc:AlternateContent>
  <xr:revisionPtr revIDLastSave="49" documentId="8_{30BDBE34-8CEC-4CB0-BAE9-5752BAAE6286}" xr6:coauthVersionLast="47" xr6:coauthVersionMax="47" xr10:uidLastSave="{24322D78-02BA-4E1E-B890-1E47C910792D}"/>
  <bookViews>
    <workbookView xWindow="-120" yWindow="-120" windowWidth="29040" windowHeight="15840" tabRatio="500" xr2:uid="{00000000-000D-0000-FFFF-FFFF00000000}"/>
  </bookViews>
  <sheets>
    <sheet name="PRESENTACIÓN" sheetId="18" r:id="rId1"/>
    <sheet name="Inicio" sheetId="1" r:id="rId2"/>
    <sheet name="Indices" sheetId="26" r:id="rId3"/>
    <sheet name="Costo Tanque" sheetId="3" r:id="rId4"/>
    <sheet name="Factores" sheetId="2" r:id="rId5"/>
    <sheet name="Regresiones" sheetId="15" r:id="rId6"/>
    <sheet name="BD Precios" sheetId="4" r:id="rId7"/>
    <sheet name="Peso por Estructura" sheetId="24" r:id="rId8"/>
    <sheet name="Despiece" sheetId="22" r:id="rId9"/>
    <sheet name="BD Materiales" sheetId="23" r:id="rId10"/>
    <sheet name="COSTA CARIBE" sheetId="10" r:id="rId11"/>
    <sheet name="MAGDALENA MEDIO" sheetId="11" r:id="rId12"/>
    <sheet name="CENTRO OCCIDENTE" sheetId="12" r:id="rId13"/>
    <sheet name="SUR" sheetId="13" r:id="rId14"/>
    <sheet name="LLANOS - NARIÑO" sheetId="14" r:id="rId15"/>
  </sheets>
  <definedNames>
    <definedName name="_xlnm._FilterDatabase" localSheetId="9" hidden="1">'BD Materiales'!$A$1:$C$67</definedName>
    <definedName name="_xlnm._FilterDatabase" localSheetId="3" hidden="1">'Costo Tanque'!$A$1:$M$25</definedName>
    <definedName name="_xlnm._FilterDatabase" localSheetId="8" hidden="1">Despiece!$A$1:$E$1</definedName>
    <definedName name="Capacidad">Inicio!$C$15</definedName>
    <definedName name="Diametro">Inicio!$C$17</definedName>
    <definedName name="fac_Arancel">Factores!$C$17</definedName>
    <definedName name="fac_iAcero">Factores!$C$12</definedName>
    <definedName name="fac_iInstControl">Factores!$C$14</definedName>
    <definedName name="fac_imprevistos">Factores!$C$11</definedName>
    <definedName name="fac_iObraCivil">Factores!$C$16</definedName>
    <definedName name="fac_iva">Factores!$C$4</definedName>
    <definedName name="fac_longitud">Factores!$C$19</definedName>
    <definedName name="fac_mano_obra">Factores!$C$5</definedName>
    <definedName name="fac_regionalizacion">Factores!$C$8</definedName>
    <definedName name="fac_utilidad">Factores!$C$9</definedName>
    <definedName name="Fecha">Tabla3[Fecha]</definedName>
    <definedName name="GLP">Factores!$M$6</definedName>
    <definedName name="iAcero_base">Factores!$C$10</definedName>
    <definedName name="iAcero_Calculo" localSheetId="2">Indices!#REF!</definedName>
    <definedName name="iAcero_Calculo">Indices!$C$15</definedName>
    <definedName name="iAluminio_Calculo">Indices!#REF!</definedName>
    <definedName name="iInstControl_base">Factores!$C$13</definedName>
    <definedName name="iInstControl_Calculo" localSheetId="2">Indices!#REF!</definedName>
    <definedName name="iInstControl_Calculo">Indices!$C$16</definedName>
    <definedName name="iObraCivil_base">Factores!$C$15</definedName>
    <definedName name="iObraCivil_Calculo" localSheetId="2">Indices!#REF!</definedName>
    <definedName name="iObraCivil_Calculo">Indices!$C$17</definedName>
    <definedName name="ipc">Factores!$C$7</definedName>
    <definedName name="ipc_base">Factores!$C$6</definedName>
    <definedName name="long_base">Factores!$C$18</definedName>
    <definedName name="Longitud">Inicio!$C$16</definedName>
    <definedName name="Pilotes">Inicio!$C$19</definedName>
    <definedName name="Region">Factores!$E$3:$E$7</definedName>
    <definedName name="trm_base">Factores!$C$3</definedName>
    <definedName name="trm_calculo" localSheetId="2">Indices!#REF!</definedName>
    <definedName name="trm_calculo">Indices!$C$14</definedName>
    <definedName name="trm_ref">Indices!$I$35</definedName>
    <definedName name="Ubicacion">Inicio!$C$18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5" i="3" l="1"/>
  <c r="K24" i="3"/>
  <c r="K23" i="3"/>
  <c r="K22" i="3"/>
  <c r="K21" i="3"/>
  <c r="K20" i="3"/>
  <c r="K19" i="3"/>
  <c r="K18" i="3"/>
  <c r="K17" i="3"/>
  <c r="K16" i="3"/>
  <c r="K15" i="3"/>
  <c r="K13" i="3"/>
  <c r="K12" i="3"/>
  <c r="K11" i="3"/>
  <c r="J9" i="3"/>
  <c r="J7" i="3"/>
  <c r="K3" i="3"/>
  <c r="D42" i="1"/>
  <c r="U5654" i="26" l="1"/>
  <c r="U5655" i="26"/>
  <c r="U5656" i="26"/>
  <c r="U5657" i="26"/>
  <c r="U5658" i="26"/>
  <c r="U5659" i="26"/>
  <c r="U5660" i="26"/>
  <c r="U5661" i="26"/>
  <c r="U5662" i="26"/>
  <c r="U5663" i="26"/>
  <c r="U5664" i="26"/>
  <c r="U5665" i="26"/>
  <c r="U5666" i="26"/>
  <c r="U5667" i="26"/>
  <c r="U5668" i="26"/>
  <c r="U5669" i="26"/>
  <c r="U5670" i="26"/>
  <c r="U5671" i="26"/>
  <c r="U5672" i="26"/>
  <c r="U5673" i="26"/>
  <c r="U5674" i="26"/>
  <c r="U5675" i="26"/>
  <c r="U5676" i="26"/>
  <c r="U5677" i="26"/>
  <c r="U5678" i="26"/>
  <c r="U5679" i="26"/>
  <c r="U5680" i="26"/>
  <c r="U5681" i="26"/>
  <c r="U5682" i="26"/>
  <c r="U5683" i="26"/>
  <c r="U5684" i="26"/>
  <c r="U5685" i="26"/>
  <c r="U5686" i="26"/>
  <c r="U5687" i="26"/>
  <c r="U5688" i="26"/>
  <c r="U5689" i="26"/>
  <c r="U5690" i="26"/>
  <c r="U5691" i="26"/>
  <c r="U5692" i="26"/>
  <c r="U5693" i="26"/>
  <c r="U5694" i="26"/>
  <c r="U5695" i="26"/>
  <c r="U5696" i="26"/>
  <c r="U5697" i="26"/>
  <c r="U5698" i="26"/>
  <c r="U5699" i="26"/>
  <c r="U5700" i="26"/>
  <c r="U5701" i="26"/>
  <c r="U5702" i="26"/>
  <c r="U5703" i="26"/>
  <c r="U5704" i="26"/>
  <c r="U5705" i="26"/>
  <c r="U5706" i="26"/>
  <c r="U5707" i="26"/>
  <c r="U5708" i="26"/>
  <c r="U5709" i="26"/>
  <c r="U5710" i="26"/>
  <c r="U5711" i="26"/>
  <c r="U5712" i="26"/>
  <c r="U5713" i="26"/>
  <c r="U5714" i="26"/>
  <c r="U5715" i="26"/>
  <c r="U5716" i="26"/>
  <c r="U5717" i="26"/>
  <c r="U5718" i="26"/>
  <c r="U5719" i="26"/>
  <c r="U5720" i="26"/>
  <c r="U5721" i="26"/>
  <c r="U5722" i="26"/>
  <c r="U5723" i="26"/>
  <c r="U5724" i="26"/>
  <c r="U5725" i="26"/>
  <c r="U5726" i="26"/>
  <c r="U5727" i="26"/>
  <c r="U5728" i="26"/>
  <c r="U5729" i="26"/>
  <c r="U5730" i="26"/>
  <c r="U5731" i="26"/>
  <c r="U5732" i="26"/>
  <c r="U5733" i="26"/>
  <c r="U5734" i="26"/>
  <c r="U5735" i="26"/>
  <c r="U5736" i="26"/>
  <c r="U5737" i="26"/>
  <c r="U5738" i="26"/>
  <c r="U5739" i="26"/>
  <c r="U5740" i="26"/>
  <c r="U5741" i="26"/>
  <c r="U5742" i="26"/>
  <c r="U5743" i="26"/>
  <c r="U5744" i="26"/>
  <c r="U5745" i="26"/>
  <c r="U5746" i="26"/>
  <c r="U5747" i="26"/>
  <c r="U5748" i="26"/>
  <c r="U5749" i="26"/>
  <c r="U5750" i="26"/>
  <c r="U5751" i="26"/>
  <c r="U5752" i="26"/>
  <c r="U5753" i="26"/>
  <c r="U5754" i="26"/>
  <c r="U5755" i="26"/>
  <c r="U5756" i="26"/>
  <c r="U5757" i="26"/>
  <c r="U5758" i="26"/>
  <c r="U5759" i="26"/>
  <c r="U5760" i="26"/>
  <c r="U5761" i="26"/>
  <c r="U5762" i="26"/>
  <c r="U5763" i="26"/>
  <c r="U5764" i="26"/>
  <c r="U5765" i="26"/>
  <c r="U5766" i="26"/>
  <c r="U5767" i="26"/>
  <c r="U5768" i="26"/>
  <c r="U5769" i="26"/>
  <c r="U5770" i="26"/>
  <c r="U5771" i="26"/>
  <c r="U5772" i="26"/>
  <c r="U5773" i="26"/>
  <c r="U5774" i="26"/>
  <c r="U5775" i="26"/>
  <c r="U5776" i="26"/>
  <c r="U5777" i="26"/>
  <c r="U5778" i="26"/>
  <c r="U5779" i="26"/>
  <c r="U5780" i="26"/>
  <c r="U5781" i="26"/>
  <c r="U5782" i="26"/>
  <c r="U5783" i="26"/>
  <c r="U5784" i="26"/>
  <c r="U5785" i="26"/>
  <c r="U5786" i="26"/>
  <c r="U5787" i="26"/>
  <c r="U5788" i="26"/>
  <c r="U5789" i="26"/>
  <c r="U5790" i="26"/>
  <c r="U5791" i="26"/>
  <c r="U5792" i="26"/>
  <c r="U5793" i="26"/>
  <c r="U5794" i="26"/>
  <c r="U5795" i="26"/>
  <c r="U5796" i="26"/>
  <c r="U5797" i="26"/>
  <c r="U5798" i="26"/>
  <c r="U5799" i="26"/>
  <c r="U5800" i="26"/>
  <c r="U5801" i="26"/>
  <c r="U5802" i="26"/>
  <c r="U5803" i="26"/>
  <c r="U5804" i="26"/>
  <c r="U5805" i="26"/>
  <c r="U5806" i="26"/>
  <c r="U5807" i="26"/>
  <c r="U5808" i="26"/>
  <c r="U5809" i="26"/>
  <c r="U5810" i="26"/>
  <c r="U5811" i="26"/>
  <c r="U5812" i="26"/>
  <c r="U5813" i="26"/>
  <c r="U5814" i="26"/>
  <c r="U5815" i="26"/>
  <c r="U5816" i="26"/>
  <c r="U5817" i="26"/>
  <c r="U5818" i="26"/>
  <c r="U5819" i="26"/>
  <c r="U5820" i="26"/>
  <c r="U5821" i="26"/>
  <c r="U5822" i="26"/>
  <c r="U5823" i="26"/>
  <c r="U5824" i="26"/>
  <c r="U5825" i="26"/>
  <c r="U5826" i="26"/>
  <c r="U5827" i="26"/>
  <c r="U5828" i="26"/>
  <c r="U5829" i="26"/>
  <c r="U5830" i="26"/>
  <c r="U5831" i="26"/>
  <c r="U5832" i="26"/>
  <c r="U5833" i="26"/>
  <c r="U5834" i="26"/>
  <c r="U5835" i="26"/>
  <c r="U5836" i="26"/>
  <c r="U5837" i="26"/>
  <c r="U5838" i="26"/>
  <c r="U5839" i="26"/>
  <c r="U5840" i="26"/>
  <c r="U5841" i="26"/>
  <c r="U5842" i="26"/>
  <c r="U5843" i="26"/>
  <c r="U5844" i="26"/>
  <c r="U5845" i="26"/>
  <c r="U5846" i="26"/>
  <c r="U5847" i="26"/>
  <c r="U5848" i="26"/>
  <c r="U5849" i="26"/>
  <c r="U5850" i="26"/>
  <c r="U5851" i="26"/>
  <c r="U5852" i="26"/>
  <c r="U5853" i="26"/>
  <c r="U5854" i="26"/>
  <c r="U5855" i="26"/>
  <c r="U5856" i="26"/>
  <c r="U5857" i="26"/>
  <c r="U5858" i="26"/>
  <c r="U5859" i="26"/>
  <c r="U5860" i="26"/>
  <c r="U5861" i="26"/>
  <c r="U5862" i="26"/>
  <c r="U5863" i="26"/>
  <c r="U5864" i="26"/>
  <c r="U5865" i="26"/>
  <c r="U5866" i="26"/>
  <c r="U5867" i="26"/>
  <c r="U5868" i="26"/>
  <c r="U5869" i="26"/>
  <c r="U5870" i="26"/>
  <c r="U5871" i="26"/>
  <c r="U5872" i="26"/>
  <c r="U5873" i="26"/>
  <c r="G18" i="1"/>
  <c r="F18" i="1"/>
  <c r="C32" i="26"/>
  <c r="D32" i="26"/>
  <c r="C11" i="26"/>
  <c r="D11" i="26"/>
  <c r="D16" i="26" s="1" a="1"/>
  <c r="D16" i="26" s="1"/>
  <c r="G14" i="1" s="1"/>
  <c r="C13" i="2" l="1"/>
  <c r="C18" i="26" a="1"/>
  <c r="C18" i="26" s="1"/>
  <c r="C17" i="26" a="1"/>
  <c r="C17" i="26" s="1"/>
  <c r="F15" i="1" s="1"/>
  <c r="D17" i="26" a="1"/>
  <c r="D17" i="26" s="1"/>
  <c r="C16" i="26" a="1"/>
  <c r="C16" i="26" s="1"/>
  <c r="F14" i="1" s="1"/>
  <c r="C15" i="26" a="1"/>
  <c r="C15" i="26" s="1"/>
  <c r="F13" i="1" s="1"/>
  <c r="D15" i="26" a="1"/>
  <c r="D15" i="26" s="1"/>
  <c r="D18" i="26" a="1"/>
  <c r="D18" i="26" s="1"/>
  <c r="G15" i="1" l="1"/>
  <c r="C15" i="2"/>
  <c r="C10" i="2"/>
  <c r="G13" i="1"/>
  <c r="C7" i="2"/>
  <c r="F16" i="1"/>
  <c r="C6" i="2"/>
  <c r="G16" i="1"/>
  <c r="G7" i="2" l="1"/>
  <c r="G3" i="2"/>
  <c r="G6" i="2"/>
  <c r="G5" i="2"/>
  <c r="G4" i="2"/>
  <c r="D13" i="26"/>
  <c r="G11" i="1" s="1"/>
  <c r="C13" i="26"/>
  <c r="F11" i="1" s="1"/>
  <c r="U5653" i="26"/>
  <c r="U5652" i="26"/>
  <c r="U5651" i="26"/>
  <c r="U5650" i="26"/>
  <c r="U5649" i="26"/>
  <c r="U5648" i="26"/>
  <c r="U5647" i="26"/>
  <c r="U5646" i="26"/>
  <c r="U5645" i="26"/>
  <c r="U5644" i="26"/>
  <c r="U5643" i="26"/>
  <c r="U5642" i="26"/>
  <c r="U5641" i="26"/>
  <c r="U5640" i="26"/>
  <c r="U5639" i="26"/>
  <c r="U5638" i="26"/>
  <c r="U5637" i="26"/>
  <c r="U5636" i="26"/>
  <c r="U5635" i="26"/>
  <c r="U5634" i="26"/>
  <c r="U5633" i="26"/>
  <c r="U5632" i="26"/>
  <c r="U5631" i="26"/>
  <c r="U5630" i="26"/>
  <c r="U5629" i="26"/>
  <c r="U5628" i="26"/>
  <c r="U5627" i="26"/>
  <c r="U5626" i="26"/>
  <c r="U5625" i="26"/>
  <c r="U5624" i="26"/>
  <c r="U5623" i="26"/>
  <c r="U5622" i="26"/>
  <c r="U5621" i="26"/>
  <c r="U5620" i="26"/>
  <c r="U5619" i="26"/>
  <c r="U5618" i="26"/>
  <c r="U5617" i="26"/>
  <c r="U5616" i="26"/>
  <c r="U5615" i="26"/>
  <c r="U5614" i="26"/>
  <c r="U5613" i="26"/>
  <c r="U5612" i="26"/>
  <c r="U5611" i="26"/>
  <c r="U5610" i="26"/>
  <c r="U5609" i="26"/>
  <c r="U5608" i="26"/>
  <c r="U5607" i="26"/>
  <c r="U5606" i="26"/>
  <c r="U5605" i="26"/>
  <c r="U5604" i="26"/>
  <c r="U5603" i="26"/>
  <c r="U5602" i="26"/>
  <c r="U5601" i="26"/>
  <c r="U5600" i="26"/>
  <c r="U5599" i="26"/>
  <c r="U5598" i="26"/>
  <c r="U5597" i="26"/>
  <c r="U5596" i="26"/>
  <c r="U5595" i="26"/>
  <c r="U5594" i="26"/>
  <c r="U5593" i="26"/>
  <c r="U5592" i="26"/>
  <c r="U5591" i="26"/>
  <c r="U5590" i="26"/>
  <c r="U5589" i="26"/>
  <c r="U5588" i="26"/>
  <c r="U5587" i="26"/>
  <c r="U5586" i="26"/>
  <c r="U5585" i="26"/>
  <c r="U5584" i="26"/>
  <c r="U5583" i="26"/>
  <c r="U5582" i="26"/>
  <c r="U5581" i="26"/>
  <c r="U5580" i="26"/>
  <c r="U5579" i="26"/>
  <c r="U5578" i="26"/>
  <c r="U5577" i="26"/>
  <c r="U5576" i="26"/>
  <c r="U5575" i="26"/>
  <c r="U5574" i="26"/>
  <c r="U5573" i="26"/>
  <c r="U5572" i="26"/>
  <c r="U5571" i="26"/>
  <c r="U5570" i="26"/>
  <c r="U5569" i="26"/>
  <c r="U5568" i="26"/>
  <c r="U5567" i="26"/>
  <c r="U5566" i="26"/>
  <c r="U5565" i="26"/>
  <c r="U5564" i="26"/>
  <c r="U5563" i="26"/>
  <c r="U5562" i="26"/>
  <c r="U5561" i="26"/>
  <c r="U5560" i="26"/>
  <c r="U5559" i="26"/>
  <c r="U5558" i="26"/>
  <c r="U5557" i="26"/>
  <c r="U5556" i="26"/>
  <c r="U5555" i="26"/>
  <c r="U5554" i="26"/>
  <c r="U5553" i="26"/>
  <c r="U5552" i="26"/>
  <c r="U5551" i="26"/>
  <c r="U5550" i="26"/>
  <c r="U5549" i="26"/>
  <c r="U5548" i="26"/>
  <c r="U5547" i="26"/>
  <c r="U5546" i="26"/>
  <c r="U5545" i="26"/>
  <c r="U5544" i="26"/>
  <c r="U5543" i="26"/>
  <c r="U5542" i="26"/>
  <c r="U5541" i="26"/>
  <c r="U5540" i="26"/>
  <c r="U5539" i="26"/>
  <c r="U5538" i="26"/>
  <c r="U5537" i="26"/>
  <c r="U5536" i="26"/>
  <c r="U5535" i="26"/>
  <c r="U5534" i="26"/>
  <c r="U5533" i="26"/>
  <c r="U5532" i="26"/>
  <c r="U5531" i="26"/>
  <c r="U5530" i="26"/>
  <c r="U5529" i="26"/>
  <c r="U5528" i="26"/>
  <c r="U5527" i="26"/>
  <c r="U5526" i="26"/>
  <c r="U5525" i="26"/>
  <c r="U5524" i="26"/>
  <c r="U5523" i="26"/>
  <c r="U5522" i="26"/>
  <c r="U5521" i="26"/>
  <c r="U5520" i="26"/>
  <c r="U5519" i="26"/>
  <c r="U5518" i="26"/>
  <c r="U5517" i="26"/>
  <c r="U5516" i="26"/>
  <c r="U5515" i="26"/>
  <c r="U5514" i="26"/>
  <c r="U5513" i="26"/>
  <c r="U5512" i="26"/>
  <c r="U5511" i="26"/>
  <c r="U5510" i="26"/>
  <c r="U5509" i="26"/>
  <c r="U5508" i="26"/>
  <c r="U5507" i="26"/>
  <c r="U5506" i="26"/>
  <c r="U5505" i="26"/>
  <c r="U5504" i="26"/>
  <c r="U5503" i="26"/>
  <c r="U5502" i="26"/>
  <c r="U5501" i="26"/>
  <c r="U5500" i="26"/>
  <c r="U5499" i="26"/>
  <c r="U5498" i="26"/>
  <c r="U5497" i="26"/>
  <c r="U5496" i="26"/>
  <c r="U5495" i="26"/>
  <c r="U5494" i="26"/>
  <c r="U5493" i="26"/>
  <c r="U5492" i="26"/>
  <c r="U5491" i="26"/>
  <c r="U5490" i="26"/>
  <c r="U5489" i="26"/>
  <c r="U5488" i="26"/>
  <c r="U5487" i="26"/>
  <c r="U5486" i="26"/>
  <c r="U5485" i="26"/>
  <c r="U5484" i="26"/>
  <c r="U5483" i="26"/>
  <c r="U5482" i="26"/>
  <c r="U5481" i="26"/>
  <c r="U5480" i="26"/>
  <c r="U5479" i="26"/>
  <c r="U5478" i="26"/>
  <c r="U5477" i="26"/>
  <c r="U5476" i="26"/>
  <c r="U5475" i="26"/>
  <c r="U5474" i="26"/>
  <c r="U5473" i="26"/>
  <c r="U5472" i="26"/>
  <c r="U5471" i="26"/>
  <c r="U5470" i="26"/>
  <c r="U5469" i="26"/>
  <c r="U5468" i="26"/>
  <c r="U5467" i="26"/>
  <c r="U5466" i="26"/>
  <c r="U5465" i="26"/>
  <c r="U5464" i="26"/>
  <c r="U5463" i="26"/>
  <c r="U5462" i="26"/>
  <c r="U5461" i="26"/>
  <c r="U5460" i="26"/>
  <c r="U5459" i="26"/>
  <c r="U5458" i="26"/>
  <c r="U5457" i="26"/>
  <c r="U5456" i="26"/>
  <c r="U5455" i="26"/>
  <c r="U5454" i="26"/>
  <c r="U5453" i="26"/>
  <c r="U5452" i="26"/>
  <c r="U5451" i="26"/>
  <c r="U5450" i="26"/>
  <c r="U5449" i="26"/>
  <c r="U5448" i="26"/>
  <c r="U5447" i="26"/>
  <c r="U5446" i="26"/>
  <c r="U5445" i="26"/>
  <c r="U5444" i="26"/>
  <c r="U5443" i="26"/>
  <c r="U5442" i="26"/>
  <c r="U5441" i="26"/>
  <c r="U5440" i="26"/>
  <c r="U5439" i="26"/>
  <c r="U5438" i="26"/>
  <c r="U5437" i="26"/>
  <c r="U5436" i="26"/>
  <c r="U5435" i="26"/>
  <c r="U5434" i="26"/>
  <c r="U5433" i="26"/>
  <c r="U5432" i="26"/>
  <c r="U5431" i="26"/>
  <c r="U5430" i="26"/>
  <c r="U5429" i="26"/>
  <c r="U5428" i="26"/>
  <c r="U5427" i="26"/>
  <c r="U5426" i="26"/>
  <c r="U5425" i="26"/>
  <c r="U5424" i="26"/>
  <c r="U5423" i="26"/>
  <c r="U5422" i="26"/>
  <c r="U5421" i="26"/>
  <c r="U5420" i="26"/>
  <c r="U5419" i="26"/>
  <c r="U5418" i="26"/>
  <c r="U5417" i="26"/>
  <c r="U5416" i="26"/>
  <c r="U5415" i="26"/>
  <c r="U5414" i="26"/>
  <c r="U5413" i="26"/>
  <c r="U5412" i="26"/>
  <c r="U5411" i="26"/>
  <c r="U5410" i="26"/>
  <c r="U5409" i="26"/>
  <c r="U5408" i="26"/>
  <c r="U5407" i="26"/>
  <c r="U5406" i="26"/>
  <c r="U5405" i="26"/>
  <c r="U5404" i="26"/>
  <c r="U5403" i="26"/>
  <c r="U5402" i="26"/>
  <c r="U5401" i="26"/>
  <c r="U5400" i="26"/>
  <c r="U5399" i="26"/>
  <c r="U5398" i="26"/>
  <c r="U5397" i="26"/>
  <c r="U5396" i="26"/>
  <c r="U5395" i="26"/>
  <c r="U5394" i="26"/>
  <c r="U5393" i="26"/>
  <c r="U5392" i="26"/>
  <c r="U5391" i="26"/>
  <c r="U5390" i="26"/>
  <c r="U5389" i="26"/>
  <c r="U5388" i="26"/>
  <c r="U5387" i="26"/>
  <c r="U5386" i="26"/>
  <c r="U5385" i="26"/>
  <c r="U5384" i="26"/>
  <c r="U5383" i="26"/>
  <c r="U5382" i="26"/>
  <c r="U5381" i="26"/>
  <c r="U5380" i="26"/>
  <c r="U5379" i="26"/>
  <c r="U5378" i="26"/>
  <c r="U5377" i="26"/>
  <c r="U5376" i="26"/>
  <c r="U5375" i="26"/>
  <c r="U5374" i="26"/>
  <c r="U5373" i="26"/>
  <c r="U5372" i="26"/>
  <c r="U5371" i="26"/>
  <c r="U5370" i="26"/>
  <c r="U5369" i="26"/>
  <c r="U5368" i="26"/>
  <c r="U5367" i="26"/>
  <c r="U5366" i="26"/>
  <c r="U5365" i="26"/>
  <c r="U5364" i="26"/>
  <c r="U5363" i="26"/>
  <c r="U5362" i="26"/>
  <c r="U5361" i="26"/>
  <c r="U5360" i="26"/>
  <c r="U5359" i="26"/>
  <c r="U5358" i="26"/>
  <c r="U5357" i="26"/>
  <c r="U5356" i="26"/>
  <c r="U5355" i="26"/>
  <c r="U5354" i="26"/>
  <c r="U5353" i="26"/>
  <c r="U5352" i="26"/>
  <c r="U5351" i="26"/>
  <c r="U5350" i="26"/>
  <c r="U5349" i="26"/>
  <c r="U5348" i="26"/>
  <c r="U5347" i="26"/>
  <c r="U5346" i="26"/>
  <c r="U5345" i="26"/>
  <c r="U5344" i="26"/>
  <c r="U5343" i="26"/>
  <c r="U5342" i="26"/>
  <c r="U5341" i="26"/>
  <c r="U5340" i="26"/>
  <c r="U5339" i="26"/>
  <c r="U5338" i="26"/>
  <c r="U5337" i="26"/>
  <c r="U5336" i="26"/>
  <c r="U5335" i="26"/>
  <c r="U5334" i="26"/>
  <c r="U5333" i="26"/>
  <c r="U5332" i="26"/>
  <c r="U5331" i="26"/>
  <c r="U5330" i="26"/>
  <c r="U5329" i="26"/>
  <c r="U5328" i="26"/>
  <c r="U5327" i="26"/>
  <c r="U5326" i="26"/>
  <c r="U5325" i="26"/>
  <c r="U5324" i="26"/>
  <c r="U5323" i="26"/>
  <c r="U5322" i="26"/>
  <c r="U5321" i="26"/>
  <c r="U5320" i="26"/>
  <c r="U5319" i="26"/>
  <c r="U5318" i="26"/>
  <c r="U5317" i="26"/>
  <c r="U5316" i="26"/>
  <c r="U5315" i="26"/>
  <c r="U5314" i="26"/>
  <c r="U5313" i="26"/>
  <c r="U5312" i="26"/>
  <c r="U5311" i="26"/>
  <c r="U5310" i="26"/>
  <c r="U5309" i="26"/>
  <c r="U5308" i="26"/>
  <c r="U5307" i="26"/>
  <c r="U5306" i="26"/>
  <c r="U5305" i="26"/>
  <c r="U5304" i="26"/>
  <c r="U5303" i="26"/>
  <c r="U5302" i="26"/>
  <c r="U5301" i="26"/>
  <c r="U5300" i="26"/>
  <c r="U5299" i="26"/>
  <c r="U5298" i="26"/>
  <c r="U5297" i="26"/>
  <c r="U5296" i="26"/>
  <c r="U5295" i="26"/>
  <c r="U5294" i="26"/>
  <c r="U5293" i="26"/>
  <c r="U5292" i="26"/>
  <c r="U5291" i="26"/>
  <c r="U5290" i="26"/>
  <c r="U5289" i="26"/>
  <c r="U5288" i="26"/>
  <c r="U5287" i="26"/>
  <c r="U5286" i="26"/>
  <c r="U5285" i="26"/>
  <c r="U5284" i="26"/>
  <c r="U5283" i="26"/>
  <c r="U5282" i="26"/>
  <c r="U5281" i="26"/>
  <c r="U5280" i="26"/>
  <c r="U5279" i="26"/>
  <c r="U5278" i="26"/>
  <c r="U5277" i="26"/>
  <c r="U5276" i="26"/>
  <c r="U5275" i="26"/>
  <c r="U5274" i="26"/>
  <c r="U5273" i="26"/>
  <c r="U5272" i="26"/>
  <c r="U5271" i="26"/>
  <c r="U5270" i="26"/>
  <c r="U5269" i="26"/>
  <c r="U5268" i="26"/>
  <c r="U5267" i="26"/>
  <c r="U5266" i="26"/>
  <c r="U5265" i="26"/>
  <c r="U5264" i="26"/>
  <c r="U5263" i="26"/>
  <c r="U5262" i="26"/>
  <c r="U5261" i="26"/>
  <c r="U5260" i="26"/>
  <c r="U5259" i="26"/>
  <c r="U5258" i="26"/>
  <c r="U5257" i="26"/>
  <c r="U5256" i="26"/>
  <c r="U5255" i="26"/>
  <c r="U5254" i="26"/>
  <c r="U5253" i="26"/>
  <c r="U5252" i="26"/>
  <c r="U5251" i="26"/>
  <c r="U5250" i="26"/>
  <c r="U5249" i="26"/>
  <c r="U5248" i="26"/>
  <c r="U5247" i="26"/>
  <c r="U5246" i="26"/>
  <c r="U5245" i="26"/>
  <c r="U5244" i="26"/>
  <c r="U5243" i="26"/>
  <c r="U5242" i="26"/>
  <c r="U5241" i="26"/>
  <c r="U5240" i="26"/>
  <c r="U5239" i="26"/>
  <c r="U5238" i="26"/>
  <c r="U5237" i="26"/>
  <c r="U5236" i="26"/>
  <c r="U5235" i="26"/>
  <c r="U5234" i="26"/>
  <c r="U5233" i="26"/>
  <c r="U5232" i="26"/>
  <c r="U5231" i="26"/>
  <c r="U5230" i="26"/>
  <c r="U5229" i="26"/>
  <c r="U5228" i="26"/>
  <c r="U5227" i="26"/>
  <c r="U5226" i="26"/>
  <c r="U5225" i="26"/>
  <c r="U5224" i="26"/>
  <c r="U5223" i="26"/>
  <c r="U5222" i="26"/>
  <c r="U5221" i="26"/>
  <c r="U5220" i="26"/>
  <c r="U5219" i="26"/>
  <c r="U5218" i="26"/>
  <c r="U5217" i="26"/>
  <c r="U5216" i="26"/>
  <c r="U5215" i="26"/>
  <c r="U5214" i="26"/>
  <c r="U5213" i="26"/>
  <c r="U5212" i="26"/>
  <c r="U5211" i="26"/>
  <c r="U5210" i="26"/>
  <c r="U5209" i="26"/>
  <c r="U5208" i="26"/>
  <c r="U5207" i="26"/>
  <c r="U5206" i="26"/>
  <c r="U5205" i="26"/>
  <c r="U5204" i="26"/>
  <c r="U5203" i="26"/>
  <c r="U5202" i="26"/>
  <c r="U5201" i="26"/>
  <c r="U5200" i="26"/>
  <c r="U5199" i="26"/>
  <c r="U5198" i="26"/>
  <c r="U5197" i="26"/>
  <c r="U5196" i="26"/>
  <c r="U5195" i="26"/>
  <c r="U5194" i="26"/>
  <c r="U5193" i="26"/>
  <c r="U5192" i="26"/>
  <c r="U5191" i="26"/>
  <c r="U5190" i="26"/>
  <c r="U5189" i="26"/>
  <c r="U5188" i="26"/>
  <c r="U5187" i="26"/>
  <c r="U5186" i="26"/>
  <c r="U5185" i="26"/>
  <c r="U5184" i="26"/>
  <c r="U5183" i="26"/>
  <c r="U5182" i="26"/>
  <c r="U5181" i="26"/>
  <c r="U5180" i="26"/>
  <c r="U5179" i="26"/>
  <c r="U5178" i="26"/>
  <c r="U5177" i="26"/>
  <c r="U5176" i="26"/>
  <c r="U5175" i="26"/>
  <c r="U5174" i="26"/>
  <c r="U5173" i="26"/>
  <c r="U5172" i="26"/>
  <c r="U5171" i="26"/>
  <c r="U5170" i="26"/>
  <c r="U5169" i="26"/>
  <c r="U5168" i="26"/>
  <c r="U5167" i="26"/>
  <c r="U5166" i="26"/>
  <c r="U5165" i="26"/>
  <c r="U5164" i="26"/>
  <c r="U5163" i="26"/>
  <c r="U5162" i="26"/>
  <c r="U5161" i="26"/>
  <c r="U5160" i="26"/>
  <c r="U5159" i="26"/>
  <c r="U5158" i="26"/>
  <c r="U5157" i="26"/>
  <c r="U5156" i="26"/>
  <c r="U5155" i="26"/>
  <c r="U5154" i="26"/>
  <c r="U5153" i="26"/>
  <c r="U5152" i="26"/>
  <c r="U5151" i="26"/>
  <c r="U5150" i="26"/>
  <c r="U5149" i="26"/>
  <c r="U5148" i="26"/>
  <c r="U5147" i="26"/>
  <c r="U5146" i="26"/>
  <c r="U5145" i="26"/>
  <c r="U5144" i="26"/>
  <c r="U5143" i="26"/>
  <c r="U5142" i="26"/>
  <c r="U5141" i="26"/>
  <c r="U5140" i="26"/>
  <c r="U5139" i="26"/>
  <c r="U5138" i="26"/>
  <c r="U5137" i="26"/>
  <c r="U5136" i="26"/>
  <c r="U5135" i="26"/>
  <c r="U5134" i="26"/>
  <c r="U5133" i="26"/>
  <c r="U5132" i="26"/>
  <c r="U5131" i="26"/>
  <c r="U5130" i="26"/>
  <c r="U5129" i="26"/>
  <c r="U5128" i="26"/>
  <c r="U5127" i="26"/>
  <c r="U5126" i="26"/>
  <c r="U5125" i="26"/>
  <c r="U5124" i="26"/>
  <c r="U5123" i="26"/>
  <c r="U5122" i="26"/>
  <c r="U5121" i="26"/>
  <c r="U5120" i="26"/>
  <c r="U5119" i="26"/>
  <c r="U5118" i="26"/>
  <c r="U5117" i="26"/>
  <c r="U5116" i="26"/>
  <c r="U5115" i="26"/>
  <c r="U5114" i="26"/>
  <c r="U5113" i="26"/>
  <c r="U5112" i="26"/>
  <c r="U5111" i="26"/>
  <c r="U5110" i="26"/>
  <c r="U5109" i="26"/>
  <c r="U5108" i="26"/>
  <c r="U5107" i="26"/>
  <c r="U5106" i="26"/>
  <c r="U5105" i="26"/>
  <c r="U5104" i="26"/>
  <c r="U5103" i="26"/>
  <c r="U5102" i="26"/>
  <c r="U5101" i="26"/>
  <c r="U5100" i="26"/>
  <c r="U5099" i="26"/>
  <c r="U5098" i="26"/>
  <c r="U5097" i="26"/>
  <c r="U5096" i="26"/>
  <c r="U5095" i="26"/>
  <c r="U5094" i="26"/>
  <c r="U5093" i="26"/>
  <c r="U5092" i="26"/>
  <c r="U5091" i="26"/>
  <c r="U5090" i="26"/>
  <c r="U5089" i="26"/>
  <c r="U5088" i="26"/>
  <c r="U5087" i="26"/>
  <c r="U5086" i="26"/>
  <c r="U5085" i="26"/>
  <c r="U5084" i="26"/>
  <c r="U5083" i="26"/>
  <c r="U5082" i="26"/>
  <c r="U5081" i="26"/>
  <c r="U5080" i="26"/>
  <c r="U5079" i="26"/>
  <c r="U5078" i="26"/>
  <c r="U5077" i="26"/>
  <c r="U5076" i="26"/>
  <c r="U5075" i="26"/>
  <c r="U5074" i="26"/>
  <c r="U5073" i="26"/>
  <c r="U5072" i="26"/>
  <c r="U5071" i="26"/>
  <c r="U5070" i="26"/>
  <c r="U5069" i="26"/>
  <c r="U5068" i="26"/>
  <c r="U5067" i="26"/>
  <c r="U5066" i="26"/>
  <c r="U5065" i="26"/>
  <c r="U5064" i="26"/>
  <c r="U5063" i="26"/>
  <c r="U5062" i="26"/>
  <c r="U5061" i="26"/>
  <c r="U5060" i="26"/>
  <c r="U5059" i="26"/>
  <c r="U5058" i="26"/>
  <c r="U5057" i="26"/>
  <c r="U5056" i="26"/>
  <c r="U5055" i="26"/>
  <c r="U5054" i="26"/>
  <c r="U5053" i="26"/>
  <c r="U5052" i="26"/>
  <c r="U5051" i="26"/>
  <c r="U5050" i="26"/>
  <c r="U5049" i="26"/>
  <c r="U5048" i="26"/>
  <c r="U5047" i="26"/>
  <c r="U5046" i="26"/>
  <c r="U5045" i="26"/>
  <c r="U5044" i="26"/>
  <c r="U5043" i="26"/>
  <c r="U5042" i="26"/>
  <c r="U5041" i="26"/>
  <c r="U5040" i="26"/>
  <c r="U5039" i="26"/>
  <c r="U5038" i="26"/>
  <c r="U5037" i="26"/>
  <c r="U5036" i="26"/>
  <c r="U5035" i="26"/>
  <c r="U5034" i="26"/>
  <c r="U5033" i="26"/>
  <c r="U5032" i="26"/>
  <c r="U5031" i="26"/>
  <c r="U5030" i="26"/>
  <c r="U5029" i="26"/>
  <c r="U5028" i="26"/>
  <c r="U5027" i="26"/>
  <c r="U5026" i="26"/>
  <c r="U5025" i="26"/>
  <c r="U5024" i="26"/>
  <c r="U5023" i="26"/>
  <c r="U5022" i="26"/>
  <c r="U5021" i="26"/>
  <c r="U5020" i="26"/>
  <c r="U5019" i="26"/>
  <c r="U5018" i="26"/>
  <c r="U5017" i="26"/>
  <c r="U5016" i="26"/>
  <c r="U5015" i="26"/>
  <c r="U5014" i="26"/>
  <c r="U5013" i="26"/>
  <c r="U5012" i="26"/>
  <c r="U5011" i="26"/>
  <c r="U5010" i="26"/>
  <c r="U5009" i="26"/>
  <c r="U5008" i="26"/>
  <c r="U5007" i="26"/>
  <c r="U5006" i="26"/>
  <c r="U5005" i="26"/>
  <c r="U5004" i="26"/>
  <c r="U5003" i="26"/>
  <c r="U5002" i="26"/>
  <c r="U5001" i="26"/>
  <c r="U5000" i="26"/>
  <c r="U4999" i="26"/>
  <c r="U4998" i="26"/>
  <c r="U4997" i="26"/>
  <c r="U4996" i="26"/>
  <c r="U4995" i="26"/>
  <c r="U4994" i="26"/>
  <c r="U4993" i="26"/>
  <c r="U4992" i="26"/>
  <c r="U4991" i="26"/>
  <c r="U4990" i="26"/>
  <c r="U4989" i="26"/>
  <c r="U4988" i="26"/>
  <c r="U4987" i="26"/>
  <c r="U4986" i="26"/>
  <c r="U4985" i="26"/>
  <c r="U4984" i="26"/>
  <c r="U4983" i="26"/>
  <c r="U4982" i="26"/>
  <c r="U4981" i="26"/>
  <c r="U4980" i="26"/>
  <c r="U4979" i="26"/>
  <c r="U4978" i="26"/>
  <c r="U4977" i="26"/>
  <c r="U4976" i="26"/>
  <c r="U4975" i="26"/>
  <c r="U4974" i="26"/>
  <c r="U4973" i="26"/>
  <c r="U4972" i="26"/>
  <c r="U4971" i="26"/>
  <c r="U4970" i="26"/>
  <c r="U4969" i="26"/>
  <c r="U4968" i="26"/>
  <c r="U4967" i="26"/>
  <c r="U4966" i="26"/>
  <c r="U4965" i="26"/>
  <c r="U4964" i="26"/>
  <c r="U4963" i="26"/>
  <c r="U4962" i="26"/>
  <c r="U4961" i="26"/>
  <c r="U4960" i="26"/>
  <c r="U4959" i="26"/>
  <c r="U4958" i="26"/>
  <c r="U4957" i="26"/>
  <c r="U4956" i="26"/>
  <c r="U4955" i="26"/>
  <c r="U4954" i="26"/>
  <c r="U4953" i="26"/>
  <c r="U4952" i="26"/>
  <c r="U4951" i="26"/>
  <c r="U4950" i="26"/>
  <c r="U4949" i="26"/>
  <c r="U4948" i="26"/>
  <c r="U4947" i="26"/>
  <c r="U4946" i="26"/>
  <c r="U4945" i="26"/>
  <c r="U4944" i="26"/>
  <c r="U4943" i="26"/>
  <c r="U4942" i="26"/>
  <c r="U4941" i="26"/>
  <c r="U4940" i="26"/>
  <c r="U4939" i="26"/>
  <c r="U4938" i="26"/>
  <c r="U4937" i="26"/>
  <c r="U4936" i="26"/>
  <c r="U4935" i="26"/>
  <c r="U4934" i="26"/>
  <c r="U4933" i="26"/>
  <c r="U4932" i="26"/>
  <c r="U4931" i="26"/>
  <c r="U4930" i="26"/>
  <c r="U4929" i="26"/>
  <c r="U4928" i="26"/>
  <c r="U4927" i="26"/>
  <c r="U4926" i="26"/>
  <c r="U4925" i="26"/>
  <c r="U4924" i="26"/>
  <c r="U4923" i="26"/>
  <c r="U4922" i="26"/>
  <c r="U4921" i="26"/>
  <c r="U4920" i="26"/>
  <c r="U4919" i="26"/>
  <c r="U4918" i="26"/>
  <c r="U4917" i="26"/>
  <c r="U4916" i="26"/>
  <c r="U4915" i="26"/>
  <c r="U4914" i="26"/>
  <c r="U4913" i="26"/>
  <c r="U4912" i="26"/>
  <c r="U4911" i="26"/>
  <c r="U4910" i="26"/>
  <c r="U4909" i="26"/>
  <c r="U4908" i="26"/>
  <c r="U4907" i="26"/>
  <c r="U4906" i="26"/>
  <c r="U4905" i="26"/>
  <c r="U4904" i="26"/>
  <c r="U4903" i="26"/>
  <c r="U4902" i="26"/>
  <c r="U4901" i="26"/>
  <c r="U4900" i="26"/>
  <c r="U4899" i="26"/>
  <c r="U4898" i="26"/>
  <c r="U4897" i="26"/>
  <c r="U4896" i="26"/>
  <c r="U4895" i="26"/>
  <c r="U4894" i="26"/>
  <c r="U4893" i="26"/>
  <c r="U4892" i="26"/>
  <c r="U4891" i="26"/>
  <c r="U4890" i="26"/>
  <c r="U4889" i="26"/>
  <c r="U4888" i="26"/>
  <c r="U4887" i="26"/>
  <c r="U4886" i="26"/>
  <c r="U4885" i="26"/>
  <c r="U4884" i="26"/>
  <c r="U4883" i="26"/>
  <c r="U4882" i="26"/>
  <c r="U4881" i="26"/>
  <c r="U4880" i="26"/>
  <c r="U4879" i="26"/>
  <c r="U4878" i="26"/>
  <c r="U4877" i="26"/>
  <c r="U4876" i="26"/>
  <c r="U4875" i="26"/>
  <c r="U4874" i="26"/>
  <c r="U4873" i="26"/>
  <c r="U4872" i="26"/>
  <c r="U4871" i="26"/>
  <c r="U4870" i="26"/>
  <c r="U4869" i="26"/>
  <c r="U4868" i="26"/>
  <c r="U4867" i="26"/>
  <c r="U4866" i="26"/>
  <c r="U4865" i="26"/>
  <c r="U4864" i="26"/>
  <c r="U4863" i="26"/>
  <c r="U4862" i="26"/>
  <c r="U4861" i="26"/>
  <c r="U4860" i="26"/>
  <c r="U4859" i="26"/>
  <c r="U4858" i="26"/>
  <c r="U4857" i="26"/>
  <c r="U4856" i="26"/>
  <c r="U4855" i="26"/>
  <c r="U4854" i="26"/>
  <c r="U4853" i="26"/>
  <c r="U4852" i="26"/>
  <c r="U4851" i="26"/>
  <c r="U4850" i="26"/>
  <c r="U4849" i="26"/>
  <c r="U4848" i="26"/>
  <c r="U4847" i="26"/>
  <c r="U4846" i="26"/>
  <c r="U4845" i="26"/>
  <c r="U4844" i="26"/>
  <c r="U4843" i="26"/>
  <c r="U4842" i="26"/>
  <c r="U4841" i="26"/>
  <c r="U4840" i="26"/>
  <c r="U4839" i="26"/>
  <c r="U4838" i="26"/>
  <c r="U4837" i="26"/>
  <c r="U4836" i="26"/>
  <c r="U4835" i="26"/>
  <c r="U4834" i="26"/>
  <c r="U4833" i="26"/>
  <c r="U4832" i="26"/>
  <c r="U4831" i="26"/>
  <c r="U4830" i="26"/>
  <c r="U4829" i="26"/>
  <c r="U4828" i="26"/>
  <c r="U4827" i="26"/>
  <c r="U4826" i="26"/>
  <c r="U4825" i="26"/>
  <c r="U4824" i="26"/>
  <c r="U4823" i="26"/>
  <c r="U4822" i="26"/>
  <c r="U4821" i="26"/>
  <c r="U4820" i="26"/>
  <c r="U4819" i="26"/>
  <c r="U4818" i="26"/>
  <c r="U4817" i="26"/>
  <c r="U4816" i="26"/>
  <c r="U4815" i="26"/>
  <c r="U4814" i="26"/>
  <c r="U4813" i="26"/>
  <c r="U4812" i="26"/>
  <c r="U4811" i="26"/>
  <c r="U4810" i="26"/>
  <c r="U4809" i="26"/>
  <c r="U4808" i="26"/>
  <c r="U4807" i="26"/>
  <c r="U4806" i="26"/>
  <c r="U4805" i="26"/>
  <c r="U4804" i="26"/>
  <c r="U4803" i="26"/>
  <c r="U4802" i="26"/>
  <c r="U4801" i="26"/>
  <c r="U4800" i="26"/>
  <c r="U4799" i="26"/>
  <c r="U4798" i="26"/>
  <c r="U4797" i="26"/>
  <c r="U4796" i="26"/>
  <c r="U4795" i="26"/>
  <c r="U4794" i="26"/>
  <c r="U4793" i="26"/>
  <c r="U4792" i="26"/>
  <c r="U4791" i="26"/>
  <c r="U4790" i="26"/>
  <c r="U4789" i="26"/>
  <c r="U4788" i="26"/>
  <c r="U4787" i="26"/>
  <c r="U4786" i="26"/>
  <c r="U4785" i="26"/>
  <c r="U4784" i="26"/>
  <c r="U4783" i="26"/>
  <c r="U4782" i="26"/>
  <c r="U4781" i="26"/>
  <c r="U4780" i="26"/>
  <c r="U4779" i="26"/>
  <c r="U4778" i="26"/>
  <c r="U4777" i="26"/>
  <c r="U4776" i="26"/>
  <c r="U4775" i="26"/>
  <c r="U4774" i="26"/>
  <c r="U4773" i="26"/>
  <c r="U4772" i="26"/>
  <c r="U4771" i="26"/>
  <c r="U4770" i="26"/>
  <c r="U4769" i="26"/>
  <c r="U4768" i="26"/>
  <c r="U4767" i="26"/>
  <c r="U4766" i="26"/>
  <c r="U4765" i="26"/>
  <c r="U4764" i="26"/>
  <c r="U4763" i="26"/>
  <c r="U4762" i="26"/>
  <c r="U4761" i="26"/>
  <c r="U4760" i="26"/>
  <c r="U4759" i="26"/>
  <c r="U4758" i="26"/>
  <c r="U4757" i="26"/>
  <c r="U4756" i="26"/>
  <c r="U4755" i="26"/>
  <c r="U4754" i="26"/>
  <c r="U4753" i="26"/>
  <c r="U4752" i="26"/>
  <c r="U4751" i="26"/>
  <c r="U4750" i="26"/>
  <c r="U4749" i="26"/>
  <c r="U4748" i="26"/>
  <c r="U4747" i="26"/>
  <c r="U4746" i="26"/>
  <c r="U4745" i="26"/>
  <c r="U4744" i="26"/>
  <c r="U4743" i="26"/>
  <c r="U4742" i="26"/>
  <c r="U4741" i="26"/>
  <c r="U4740" i="26"/>
  <c r="U4739" i="26"/>
  <c r="U4738" i="26"/>
  <c r="U4737" i="26"/>
  <c r="U4736" i="26"/>
  <c r="U4735" i="26"/>
  <c r="U4734" i="26"/>
  <c r="U4733" i="26"/>
  <c r="U4732" i="26"/>
  <c r="U4731" i="26"/>
  <c r="U4730" i="26"/>
  <c r="U4729" i="26"/>
  <c r="U4728" i="26"/>
  <c r="U4727" i="26"/>
  <c r="U4726" i="26"/>
  <c r="U4725" i="26"/>
  <c r="U4724" i="26"/>
  <c r="U4723" i="26"/>
  <c r="U4722" i="26"/>
  <c r="U4721" i="26"/>
  <c r="U4720" i="26"/>
  <c r="U4719" i="26"/>
  <c r="U4718" i="26"/>
  <c r="U4717" i="26"/>
  <c r="U4716" i="26"/>
  <c r="U4715" i="26"/>
  <c r="U4714" i="26"/>
  <c r="U4713" i="26"/>
  <c r="U4712" i="26"/>
  <c r="U4711" i="26"/>
  <c r="U4710" i="26"/>
  <c r="U4709" i="26"/>
  <c r="U4708" i="26"/>
  <c r="U4707" i="26"/>
  <c r="U4706" i="26"/>
  <c r="U4705" i="26"/>
  <c r="U4704" i="26"/>
  <c r="U4703" i="26"/>
  <c r="U4702" i="26"/>
  <c r="U4701" i="26"/>
  <c r="U4700" i="26"/>
  <c r="U4699" i="26"/>
  <c r="U4698" i="26"/>
  <c r="U4697" i="26"/>
  <c r="U4696" i="26"/>
  <c r="U4695" i="26"/>
  <c r="U4694" i="26"/>
  <c r="U4693" i="26"/>
  <c r="U4692" i="26"/>
  <c r="U4691" i="26"/>
  <c r="U4690" i="26"/>
  <c r="U4689" i="26"/>
  <c r="U4688" i="26"/>
  <c r="U4687" i="26"/>
  <c r="U4686" i="26"/>
  <c r="U4685" i="26"/>
  <c r="U4684" i="26"/>
  <c r="U4683" i="26"/>
  <c r="U4682" i="26"/>
  <c r="U4681" i="26"/>
  <c r="U4680" i="26"/>
  <c r="U4679" i="26"/>
  <c r="U4678" i="26"/>
  <c r="U4677" i="26"/>
  <c r="U4676" i="26"/>
  <c r="U4675" i="26"/>
  <c r="U4674" i="26"/>
  <c r="U4673" i="26"/>
  <c r="U4672" i="26"/>
  <c r="U4671" i="26"/>
  <c r="U4670" i="26"/>
  <c r="U4669" i="26"/>
  <c r="U4668" i="26"/>
  <c r="U4667" i="26"/>
  <c r="U4666" i="26"/>
  <c r="U4665" i="26"/>
  <c r="U4664" i="26"/>
  <c r="U4663" i="26"/>
  <c r="U4662" i="26"/>
  <c r="U4661" i="26"/>
  <c r="U4660" i="26"/>
  <c r="U4659" i="26"/>
  <c r="U4658" i="26"/>
  <c r="U4657" i="26"/>
  <c r="U4656" i="26"/>
  <c r="U4655" i="26"/>
  <c r="U4654" i="26"/>
  <c r="U4653" i="26"/>
  <c r="U4652" i="26"/>
  <c r="U4651" i="26"/>
  <c r="U4650" i="26"/>
  <c r="U4649" i="26"/>
  <c r="U4648" i="26"/>
  <c r="U4647" i="26"/>
  <c r="U4646" i="26"/>
  <c r="U4645" i="26"/>
  <c r="U4644" i="26"/>
  <c r="U4643" i="26"/>
  <c r="U4642" i="26"/>
  <c r="U4641" i="26"/>
  <c r="U4640" i="26"/>
  <c r="U4639" i="26"/>
  <c r="U4638" i="26"/>
  <c r="U4637" i="26"/>
  <c r="U4636" i="26"/>
  <c r="U4635" i="26"/>
  <c r="U4634" i="26"/>
  <c r="U4633" i="26"/>
  <c r="U4632" i="26"/>
  <c r="U4631" i="26"/>
  <c r="U4630" i="26"/>
  <c r="U4629" i="26"/>
  <c r="U4628" i="26"/>
  <c r="U4627" i="26"/>
  <c r="U4626" i="26"/>
  <c r="U4625" i="26"/>
  <c r="U4624" i="26"/>
  <c r="U4623" i="26"/>
  <c r="U4622" i="26"/>
  <c r="U4621" i="26"/>
  <c r="U4620" i="26"/>
  <c r="U4619" i="26"/>
  <c r="U4618" i="26"/>
  <c r="U4617" i="26"/>
  <c r="U4616" i="26"/>
  <c r="U4615" i="26"/>
  <c r="U4614" i="26"/>
  <c r="U4613" i="26"/>
  <c r="U4612" i="26"/>
  <c r="U4611" i="26"/>
  <c r="U4610" i="26"/>
  <c r="U4609" i="26"/>
  <c r="U4608" i="26"/>
  <c r="U4607" i="26"/>
  <c r="U4606" i="26"/>
  <c r="U4605" i="26"/>
  <c r="U4604" i="26"/>
  <c r="U4603" i="26"/>
  <c r="U4602" i="26"/>
  <c r="U4601" i="26"/>
  <c r="U4600" i="26"/>
  <c r="U4599" i="26"/>
  <c r="U4598" i="26"/>
  <c r="U4597" i="26"/>
  <c r="U4596" i="26"/>
  <c r="U4595" i="26"/>
  <c r="U4594" i="26"/>
  <c r="U4593" i="26"/>
  <c r="U4592" i="26"/>
  <c r="U4591" i="26"/>
  <c r="U4590" i="26"/>
  <c r="U4589" i="26"/>
  <c r="U4588" i="26"/>
  <c r="U4587" i="26"/>
  <c r="U4586" i="26"/>
  <c r="U4585" i="26"/>
  <c r="U4584" i="26"/>
  <c r="U4583" i="26"/>
  <c r="U4582" i="26"/>
  <c r="U4581" i="26"/>
  <c r="U4580" i="26"/>
  <c r="U4579" i="26"/>
  <c r="U4578" i="26"/>
  <c r="U4577" i="26"/>
  <c r="U4576" i="26"/>
  <c r="U4575" i="26"/>
  <c r="U4574" i="26"/>
  <c r="U4573" i="26"/>
  <c r="U4572" i="26"/>
  <c r="U4571" i="26"/>
  <c r="U4570" i="26"/>
  <c r="U4569" i="26"/>
  <c r="U4568" i="26"/>
  <c r="U4567" i="26"/>
  <c r="U4566" i="26"/>
  <c r="U4565" i="26"/>
  <c r="U4564" i="26"/>
  <c r="U4563" i="26"/>
  <c r="U4562" i="26"/>
  <c r="U4561" i="26"/>
  <c r="U4560" i="26"/>
  <c r="U4559" i="26"/>
  <c r="U4558" i="26"/>
  <c r="U4557" i="26"/>
  <c r="U4556" i="26"/>
  <c r="U4555" i="26"/>
  <c r="U4554" i="26"/>
  <c r="U4553" i="26"/>
  <c r="U4552" i="26"/>
  <c r="U4551" i="26"/>
  <c r="U4550" i="26"/>
  <c r="U4549" i="26"/>
  <c r="U4548" i="26"/>
  <c r="U4547" i="26"/>
  <c r="U4546" i="26"/>
  <c r="U4545" i="26"/>
  <c r="U4544" i="26"/>
  <c r="U4543" i="26"/>
  <c r="U4542" i="26"/>
  <c r="U4541" i="26"/>
  <c r="U4540" i="26"/>
  <c r="U4539" i="26"/>
  <c r="U4538" i="26"/>
  <c r="U4537" i="26"/>
  <c r="U4536" i="26"/>
  <c r="U4535" i="26"/>
  <c r="U4534" i="26"/>
  <c r="U4533" i="26"/>
  <c r="U4532" i="26"/>
  <c r="U4531" i="26"/>
  <c r="U4530" i="26"/>
  <c r="U4529" i="26"/>
  <c r="U4528" i="26"/>
  <c r="U4527" i="26"/>
  <c r="U4526" i="26"/>
  <c r="U4525" i="26"/>
  <c r="U4524" i="26"/>
  <c r="U4523" i="26"/>
  <c r="U4522" i="26"/>
  <c r="U4521" i="26"/>
  <c r="U4520" i="26"/>
  <c r="U4519" i="26"/>
  <c r="U4518" i="26"/>
  <c r="U4517" i="26"/>
  <c r="U4516" i="26"/>
  <c r="U4515" i="26"/>
  <c r="U4514" i="26"/>
  <c r="U4513" i="26"/>
  <c r="U4512" i="26"/>
  <c r="U4511" i="26"/>
  <c r="U4510" i="26"/>
  <c r="U4509" i="26"/>
  <c r="U4508" i="26"/>
  <c r="U4507" i="26"/>
  <c r="U4506" i="26"/>
  <c r="U4505" i="26"/>
  <c r="U4504" i="26"/>
  <c r="U4503" i="26"/>
  <c r="U4502" i="26"/>
  <c r="U4501" i="26"/>
  <c r="U4500" i="26"/>
  <c r="U4499" i="26"/>
  <c r="U4498" i="26"/>
  <c r="U4497" i="26"/>
  <c r="U4496" i="26"/>
  <c r="U4495" i="26"/>
  <c r="U4494" i="26"/>
  <c r="U4493" i="26"/>
  <c r="U4492" i="26"/>
  <c r="U4491" i="26"/>
  <c r="U4490" i="26"/>
  <c r="U4489" i="26"/>
  <c r="U4488" i="26"/>
  <c r="U4487" i="26"/>
  <c r="U4486" i="26"/>
  <c r="U4485" i="26"/>
  <c r="U4484" i="26"/>
  <c r="U4483" i="26"/>
  <c r="U4482" i="26"/>
  <c r="U4481" i="26"/>
  <c r="U4480" i="26"/>
  <c r="U4479" i="26"/>
  <c r="U4478" i="26"/>
  <c r="U4477" i="26"/>
  <c r="U4476" i="26"/>
  <c r="U4475" i="26"/>
  <c r="U4474" i="26"/>
  <c r="U4473" i="26"/>
  <c r="U4472" i="26"/>
  <c r="U4471" i="26"/>
  <c r="U4470" i="26"/>
  <c r="U4469" i="26"/>
  <c r="U4468" i="26"/>
  <c r="U4467" i="26"/>
  <c r="U4466" i="26"/>
  <c r="U4465" i="26"/>
  <c r="U4464" i="26"/>
  <c r="U4463" i="26"/>
  <c r="U4462" i="26"/>
  <c r="U4461" i="26"/>
  <c r="U4460" i="26"/>
  <c r="U4459" i="26"/>
  <c r="U4458" i="26"/>
  <c r="U4457" i="26"/>
  <c r="U4456" i="26"/>
  <c r="U4455" i="26"/>
  <c r="U4454" i="26"/>
  <c r="U4453" i="26"/>
  <c r="U4452" i="26"/>
  <c r="U4451" i="26"/>
  <c r="U4450" i="26"/>
  <c r="U4449" i="26"/>
  <c r="U4448" i="26"/>
  <c r="U4447" i="26"/>
  <c r="U4446" i="26"/>
  <c r="U4445" i="26"/>
  <c r="U4444" i="26"/>
  <c r="U4443" i="26"/>
  <c r="U4442" i="26"/>
  <c r="U4441" i="26"/>
  <c r="U4440" i="26"/>
  <c r="U4439" i="26"/>
  <c r="U4438" i="26"/>
  <c r="U4437" i="26"/>
  <c r="U4436" i="26"/>
  <c r="U4435" i="26"/>
  <c r="U4434" i="26"/>
  <c r="U4433" i="26"/>
  <c r="U4432" i="26"/>
  <c r="U4431" i="26"/>
  <c r="U4430" i="26"/>
  <c r="U4429" i="26"/>
  <c r="U4428" i="26"/>
  <c r="U4427" i="26"/>
  <c r="U4426" i="26"/>
  <c r="U4425" i="26"/>
  <c r="U4424" i="26"/>
  <c r="U4423" i="26"/>
  <c r="U4422" i="26"/>
  <c r="U4421" i="26"/>
  <c r="U4420" i="26"/>
  <c r="U4419" i="26"/>
  <c r="U4418" i="26"/>
  <c r="U4417" i="26"/>
  <c r="U4416" i="26"/>
  <c r="U4415" i="26"/>
  <c r="U4414" i="26"/>
  <c r="U4413" i="26"/>
  <c r="U4412" i="26"/>
  <c r="U4411" i="26"/>
  <c r="U4410" i="26"/>
  <c r="U4409" i="26"/>
  <c r="U4408" i="26"/>
  <c r="U4407" i="26"/>
  <c r="U4406" i="26"/>
  <c r="U4405" i="26"/>
  <c r="U4404" i="26"/>
  <c r="U4403" i="26"/>
  <c r="U4402" i="26"/>
  <c r="U4401" i="26"/>
  <c r="U4400" i="26"/>
  <c r="U4399" i="26"/>
  <c r="U4398" i="26"/>
  <c r="U4397" i="26"/>
  <c r="U4396" i="26"/>
  <c r="U4395" i="26"/>
  <c r="U4394" i="26"/>
  <c r="U4393" i="26"/>
  <c r="U4392" i="26"/>
  <c r="U4391" i="26"/>
  <c r="U4390" i="26"/>
  <c r="U4389" i="26"/>
  <c r="U4388" i="26"/>
  <c r="U4387" i="26"/>
  <c r="U4386" i="26"/>
  <c r="U4385" i="26"/>
  <c r="U4384" i="26"/>
  <c r="U4383" i="26"/>
  <c r="U4382" i="26"/>
  <c r="U4381" i="26"/>
  <c r="U4380" i="26"/>
  <c r="U4379" i="26"/>
  <c r="U4378" i="26"/>
  <c r="U4377" i="26"/>
  <c r="U4376" i="26"/>
  <c r="U4375" i="26"/>
  <c r="U4374" i="26"/>
  <c r="U4373" i="26"/>
  <c r="U4372" i="26"/>
  <c r="U4371" i="26"/>
  <c r="U4370" i="26"/>
  <c r="U4369" i="26"/>
  <c r="U4368" i="26"/>
  <c r="U4367" i="26"/>
  <c r="U4366" i="26"/>
  <c r="U4365" i="26"/>
  <c r="U4364" i="26"/>
  <c r="U4363" i="26"/>
  <c r="U4362" i="26"/>
  <c r="U4361" i="26"/>
  <c r="U4360" i="26"/>
  <c r="U4359" i="26"/>
  <c r="U4358" i="26"/>
  <c r="U4357" i="26"/>
  <c r="U4356" i="26"/>
  <c r="U4355" i="26"/>
  <c r="U4354" i="26"/>
  <c r="U4353" i="26"/>
  <c r="U4352" i="26"/>
  <c r="U4351" i="26"/>
  <c r="U4350" i="26"/>
  <c r="U4349" i="26"/>
  <c r="U4348" i="26"/>
  <c r="U4347" i="26"/>
  <c r="U4346" i="26"/>
  <c r="U4345" i="26"/>
  <c r="U4344" i="26"/>
  <c r="U4343" i="26"/>
  <c r="U4342" i="26"/>
  <c r="U4341" i="26"/>
  <c r="U4340" i="26"/>
  <c r="U4339" i="26"/>
  <c r="U4338" i="26"/>
  <c r="U4337" i="26"/>
  <c r="U4336" i="26"/>
  <c r="U4335" i="26"/>
  <c r="U4334" i="26"/>
  <c r="U4333" i="26"/>
  <c r="U4332" i="26"/>
  <c r="U4331" i="26"/>
  <c r="U4330" i="26"/>
  <c r="U4329" i="26"/>
  <c r="U4328" i="26"/>
  <c r="U4327" i="26"/>
  <c r="U4326" i="26"/>
  <c r="U4325" i="26"/>
  <c r="U4324" i="26"/>
  <c r="U4323" i="26"/>
  <c r="U4322" i="26"/>
  <c r="U4321" i="26"/>
  <c r="U4320" i="26"/>
  <c r="U4319" i="26"/>
  <c r="U4318" i="26"/>
  <c r="U4317" i="26"/>
  <c r="U4316" i="26"/>
  <c r="U4315" i="26"/>
  <c r="U4314" i="26"/>
  <c r="U4313" i="26"/>
  <c r="U4312" i="26"/>
  <c r="U4311" i="26"/>
  <c r="U4310" i="26"/>
  <c r="U4309" i="26"/>
  <c r="U4308" i="26"/>
  <c r="U4307" i="26"/>
  <c r="U4306" i="26"/>
  <c r="U4305" i="26"/>
  <c r="U4304" i="26"/>
  <c r="U4303" i="26"/>
  <c r="U4302" i="26"/>
  <c r="U4301" i="26"/>
  <c r="U4300" i="26"/>
  <c r="U4299" i="26"/>
  <c r="U4298" i="26"/>
  <c r="U4297" i="26"/>
  <c r="U4296" i="26"/>
  <c r="U4295" i="26"/>
  <c r="U4294" i="26"/>
  <c r="U4293" i="26"/>
  <c r="U4292" i="26"/>
  <c r="U4291" i="26"/>
  <c r="U4290" i="26"/>
  <c r="U4289" i="26"/>
  <c r="U4288" i="26"/>
  <c r="U4287" i="26"/>
  <c r="U4286" i="26"/>
  <c r="U4285" i="26"/>
  <c r="U4284" i="26"/>
  <c r="U4283" i="26"/>
  <c r="U4282" i="26"/>
  <c r="U4281" i="26"/>
  <c r="U4280" i="26"/>
  <c r="U4279" i="26"/>
  <c r="U4278" i="26"/>
  <c r="U4277" i="26"/>
  <c r="U4276" i="26"/>
  <c r="U4275" i="26"/>
  <c r="U4274" i="26"/>
  <c r="U4273" i="26"/>
  <c r="U4272" i="26"/>
  <c r="U4271" i="26"/>
  <c r="U4270" i="26"/>
  <c r="U4269" i="26"/>
  <c r="U4268" i="26"/>
  <c r="U4267" i="26"/>
  <c r="U4266" i="26"/>
  <c r="U4265" i="26"/>
  <c r="U4264" i="26"/>
  <c r="U4263" i="26"/>
  <c r="U4262" i="26"/>
  <c r="U4261" i="26"/>
  <c r="U4260" i="26"/>
  <c r="U4259" i="26"/>
  <c r="U4258" i="26"/>
  <c r="U4257" i="26"/>
  <c r="U4256" i="26"/>
  <c r="U4255" i="26"/>
  <c r="U4254" i="26"/>
  <c r="U4253" i="26"/>
  <c r="U4252" i="26"/>
  <c r="U4251" i="26"/>
  <c r="U4250" i="26"/>
  <c r="U4249" i="26"/>
  <c r="U4248" i="26"/>
  <c r="U4247" i="26"/>
  <c r="U4246" i="26"/>
  <c r="U4245" i="26"/>
  <c r="U4244" i="26"/>
  <c r="U4243" i="26"/>
  <c r="U4242" i="26"/>
  <c r="U4241" i="26"/>
  <c r="U4240" i="26"/>
  <c r="U4239" i="26"/>
  <c r="U4238" i="26"/>
  <c r="U4237" i="26"/>
  <c r="U4236" i="26"/>
  <c r="U4235" i="26"/>
  <c r="U4234" i="26"/>
  <c r="U4233" i="26"/>
  <c r="U4232" i="26"/>
  <c r="U4231" i="26"/>
  <c r="U4230" i="26"/>
  <c r="U4229" i="26"/>
  <c r="U4228" i="26"/>
  <c r="U4227" i="26"/>
  <c r="U4226" i="26"/>
  <c r="U4225" i="26"/>
  <c r="U4224" i="26"/>
  <c r="U4223" i="26"/>
  <c r="U4222" i="26"/>
  <c r="U4221" i="26"/>
  <c r="U4220" i="26"/>
  <c r="U4219" i="26"/>
  <c r="U4218" i="26"/>
  <c r="U4217" i="26"/>
  <c r="U4216" i="26"/>
  <c r="U4215" i="26"/>
  <c r="U4214" i="26"/>
  <c r="U4213" i="26"/>
  <c r="U4212" i="26"/>
  <c r="U4211" i="26"/>
  <c r="U4210" i="26"/>
  <c r="U4209" i="26"/>
  <c r="U4208" i="26"/>
  <c r="U4207" i="26"/>
  <c r="U4206" i="26"/>
  <c r="U4205" i="26"/>
  <c r="U4204" i="26"/>
  <c r="U4203" i="26"/>
  <c r="U4202" i="26"/>
  <c r="U4201" i="26"/>
  <c r="U4200" i="26"/>
  <c r="U4199" i="26"/>
  <c r="U4198" i="26"/>
  <c r="U4197" i="26"/>
  <c r="U4196" i="26"/>
  <c r="U4195" i="26"/>
  <c r="U4194" i="26"/>
  <c r="U4193" i="26"/>
  <c r="U4192" i="26"/>
  <c r="U4191" i="26"/>
  <c r="U4190" i="26"/>
  <c r="U4189" i="26"/>
  <c r="U4188" i="26"/>
  <c r="U4187" i="26"/>
  <c r="U4186" i="26"/>
  <c r="U4185" i="26"/>
  <c r="U4184" i="26"/>
  <c r="U4183" i="26"/>
  <c r="U4182" i="26"/>
  <c r="U4181" i="26"/>
  <c r="U4180" i="26"/>
  <c r="U4179" i="26"/>
  <c r="U4178" i="26"/>
  <c r="U4177" i="26"/>
  <c r="U4176" i="26"/>
  <c r="U4175" i="26"/>
  <c r="U4174" i="26"/>
  <c r="U4173" i="26"/>
  <c r="U4172" i="26"/>
  <c r="U4171" i="26"/>
  <c r="U4170" i="26"/>
  <c r="U4169" i="26"/>
  <c r="U4168" i="26"/>
  <c r="U4167" i="26"/>
  <c r="U4166" i="26"/>
  <c r="U4165" i="26"/>
  <c r="U4164" i="26"/>
  <c r="U4163" i="26"/>
  <c r="U4162" i="26"/>
  <c r="U4161" i="26"/>
  <c r="U4160" i="26"/>
  <c r="U4159" i="26"/>
  <c r="U4158" i="26"/>
  <c r="U4157" i="26"/>
  <c r="U4156" i="26"/>
  <c r="U4155" i="26"/>
  <c r="U4154" i="26"/>
  <c r="U4153" i="26"/>
  <c r="U4152" i="26"/>
  <c r="U4151" i="26"/>
  <c r="U4150" i="26"/>
  <c r="U4149" i="26"/>
  <c r="U4148" i="26"/>
  <c r="U4147" i="26"/>
  <c r="U4146" i="26"/>
  <c r="U4145" i="26"/>
  <c r="U4144" i="26"/>
  <c r="U4143" i="26"/>
  <c r="U4142" i="26"/>
  <c r="U4141" i="26"/>
  <c r="U4140" i="26"/>
  <c r="U4139" i="26"/>
  <c r="U4138" i="26"/>
  <c r="U4137" i="26"/>
  <c r="U4136" i="26"/>
  <c r="U4135" i="26"/>
  <c r="U4134" i="26"/>
  <c r="U4133" i="26"/>
  <c r="U4132" i="26"/>
  <c r="U4131" i="26"/>
  <c r="U4130" i="26"/>
  <c r="U4129" i="26"/>
  <c r="U4128" i="26"/>
  <c r="U4127" i="26"/>
  <c r="U4126" i="26"/>
  <c r="U4125" i="26"/>
  <c r="U4124" i="26"/>
  <c r="U4123" i="26"/>
  <c r="U4122" i="26"/>
  <c r="U4121" i="26"/>
  <c r="U4120" i="26"/>
  <c r="U4119" i="26"/>
  <c r="U4118" i="26"/>
  <c r="U4117" i="26"/>
  <c r="U4116" i="26"/>
  <c r="U4115" i="26"/>
  <c r="U4114" i="26"/>
  <c r="U4113" i="26"/>
  <c r="U4112" i="26"/>
  <c r="U4111" i="26"/>
  <c r="U4110" i="26"/>
  <c r="U4109" i="26"/>
  <c r="U4108" i="26"/>
  <c r="U4107" i="26"/>
  <c r="U4106" i="26"/>
  <c r="U4105" i="26"/>
  <c r="U4104" i="26"/>
  <c r="U4103" i="26"/>
  <c r="U4102" i="26"/>
  <c r="U4101" i="26"/>
  <c r="U4100" i="26"/>
  <c r="U4099" i="26"/>
  <c r="U4098" i="26"/>
  <c r="U4097" i="26"/>
  <c r="U4096" i="26"/>
  <c r="U4095" i="26"/>
  <c r="U4094" i="26"/>
  <c r="U4093" i="26"/>
  <c r="U4092" i="26"/>
  <c r="U4091" i="26"/>
  <c r="U4090" i="26"/>
  <c r="U4089" i="26"/>
  <c r="U4088" i="26"/>
  <c r="U4087" i="26"/>
  <c r="U4086" i="26"/>
  <c r="U4085" i="26"/>
  <c r="U4084" i="26"/>
  <c r="U4083" i="26"/>
  <c r="U4082" i="26"/>
  <c r="U4081" i="26"/>
  <c r="U4080" i="26"/>
  <c r="U4079" i="26"/>
  <c r="U4078" i="26"/>
  <c r="U4077" i="26"/>
  <c r="U4076" i="26"/>
  <c r="U4075" i="26"/>
  <c r="U4074" i="26"/>
  <c r="U4073" i="26"/>
  <c r="U4072" i="26"/>
  <c r="U4071" i="26"/>
  <c r="U4070" i="26"/>
  <c r="U4069" i="26"/>
  <c r="U4068" i="26"/>
  <c r="U4067" i="26"/>
  <c r="U4066" i="26"/>
  <c r="U4065" i="26"/>
  <c r="U4064" i="26"/>
  <c r="U4063" i="26"/>
  <c r="U4062" i="26"/>
  <c r="U4061" i="26"/>
  <c r="U4060" i="26"/>
  <c r="U4059" i="26"/>
  <c r="U4058" i="26"/>
  <c r="U4057" i="26"/>
  <c r="U4056" i="26"/>
  <c r="U4055" i="26"/>
  <c r="U4054" i="26"/>
  <c r="U4053" i="26"/>
  <c r="U4052" i="26"/>
  <c r="U4051" i="26"/>
  <c r="U4050" i="26"/>
  <c r="U4049" i="26"/>
  <c r="U4048" i="26"/>
  <c r="U4047" i="26"/>
  <c r="U4046" i="26"/>
  <c r="U4045" i="26"/>
  <c r="U4044" i="26"/>
  <c r="U4043" i="26"/>
  <c r="U4042" i="26"/>
  <c r="U4041" i="26"/>
  <c r="U4040" i="26"/>
  <c r="U4039" i="26"/>
  <c r="U4038" i="26"/>
  <c r="U4037" i="26"/>
  <c r="U4036" i="26"/>
  <c r="U4035" i="26"/>
  <c r="U4034" i="26"/>
  <c r="U4033" i="26"/>
  <c r="U4032" i="26"/>
  <c r="U4031" i="26"/>
  <c r="U4030" i="26"/>
  <c r="U4029" i="26"/>
  <c r="U4028" i="26"/>
  <c r="U4027" i="26"/>
  <c r="U4026" i="26"/>
  <c r="U4025" i="26"/>
  <c r="U4024" i="26"/>
  <c r="U4023" i="26"/>
  <c r="U4022" i="26"/>
  <c r="U4021" i="26"/>
  <c r="U4020" i="26"/>
  <c r="U4019" i="26"/>
  <c r="U4018" i="26"/>
  <c r="U4017" i="26"/>
  <c r="U4016" i="26"/>
  <c r="U4015" i="26"/>
  <c r="U4014" i="26"/>
  <c r="U4013" i="26"/>
  <c r="U4012" i="26"/>
  <c r="U4011" i="26"/>
  <c r="U4010" i="26"/>
  <c r="U4009" i="26"/>
  <c r="U4008" i="26"/>
  <c r="U4007" i="26"/>
  <c r="U4006" i="26"/>
  <c r="U4005" i="26"/>
  <c r="U4004" i="26"/>
  <c r="U4003" i="26"/>
  <c r="U4002" i="26"/>
  <c r="U4001" i="26"/>
  <c r="U4000" i="26"/>
  <c r="U3999" i="26"/>
  <c r="U3998" i="26"/>
  <c r="U3997" i="26"/>
  <c r="U3996" i="26"/>
  <c r="U3995" i="26"/>
  <c r="U3994" i="26"/>
  <c r="U3993" i="26"/>
  <c r="U3992" i="26"/>
  <c r="U3991" i="26"/>
  <c r="U3990" i="26"/>
  <c r="U3989" i="26"/>
  <c r="U3988" i="26"/>
  <c r="U3987" i="26"/>
  <c r="U3986" i="26"/>
  <c r="U3985" i="26"/>
  <c r="U3984" i="26"/>
  <c r="U3983" i="26"/>
  <c r="U3982" i="26"/>
  <c r="U3981" i="26"/>
  <c r="U3980" i="26"/>
  <c r="U3979" i="26"/>
  <c r="U3978" i="26"/>
  <c r="U3977" i="26"/>
  <c r="U3976" i="26"/>
  <c r="U3975" i="26"/>
  <c r="U3974" i="26"/>
  <c r="U3973" i="26"/>
  <c r="U3972" i="26"/>
  <c r="U3971" i="26"/>
  <c r="U3970" i="26"/>
  <c r="U3969" i="26"/>
  <c r="U3968" i="26"/>
  <c r="U3967" i="26"/>
  <c r="U3966" i="26"/>
  <c r="U3965" i="26"/>
  <c r="U3964" i="26"/>
  <c r="U3963" i="26"/>
  <c r="U3962" i="26"/>
  <c r="U3961" i="26"/>
  <c r="U3960" i="26"/>
  <c r="U3959" i="26"/>
  <c r="U3958" i="26"/>
  <c r="U3957" i="26"/>
  <c r="U3956" i="26"/>
  <c r="U3955" i="26"/>
  <c r="U3954" i="26"/>
  <c r="U3953" i="26"/>
  <c r="U3952" i="26"/>
  <c r="U3951" i="26"/>
  <c r="U3950" i="26"/>
  <c r="U3949" i="26"/>
  <c r="U3948" i="26"/>
  <c r="U3947" i="26"/>
  <c r="U3946" i="26"/>
  <c r="U3945" i="26"/>
  <c r="U3944" i="26"/>
  <c r="U3943" i="26"/>
  <c r="U3942" i="26"/>
  <c r="U3941" i="26"/>
  <c r="U3940" i="26"/>
  <c r="U3939" i="26"/>
  <c r="U3938" i="26"/>
  <c r="U3937" i="26"/>
  <c r="U3936" i="26"/>
  <c r="U3935" i="26"/>
  <c r="U3934" i="26"/>
  <c r="U3933" i="26"/>
  <c r="U3932" i="26"/>
  <c r="U3931" i="26"/>
  <c r="U3930" i="26"/>
  <c r="U3929" i="26"/>
  <c r="U3928" i="26"/>
  <c r="U3927" i="26"/>
  <c r="U3926" i="26"/>
  <c r="U3925" i="26"/>
  <c r="U3924" i="26"/>
  <c r="U3923" i="26"/>
  <c r="U3922" i="26"/>
  <c r="U3921" i="26"/>
  <c r="U3920" i="26"/>
  <c r="U3919" i="26"/>
  <c r="U3918" i="26"/>
  <c r="U3917" i="26"/>
  <c r="U3916" i="26"/>
  <c r="U3915" i="26"/>
  <c r="U3914" i="26"/>
  <c r="U3913" i="26"/>
  <c r="U3912" i="26"/>
  <c r="U3911" i="26"/>
  <c r="U3910" i="26"/>
  <c r="U3909" i="26"/>
  <c r="U3908" i="26"/>
  <c r="U3907" i="26"/>
  <c r="U3906" i="26"/>
  <c r="U3905" i="26"/>
  <c r="U3904" i="26"/>
  <c r="U3903" i="26"/>
  <c r="U3902" i="26"/>
  <c r="U3901" i="26"/>
  <c r="U3900" i="26"/>
  <c r="U3899" i="26"/>
  <c r="U3898" i="26"/>
  <c r="U3897" i="26"/>
  <c r="U3896" i="26"/>
  <c r="U3895" i="26"/>
  <c r="U3894" i="26"/>
  <c r="U3893" i="26"/>
  <c r="U3892" i="26"/>
  <c r="U3891" i="26"/>
  <c r="U3890" i="26"/>
  <c r="U3889" i="26"/>
  <c r="U3888" i="26"/>
  <c r="U3887" i="26"/>
  <c r="U3886" i="26"/>
  <c r="U3885" i="26"/>
  <c r="U3884" i="26"/>
  <c r="U3883" i="26"/>
  <c r="U3882" i="26"/>
  <c r="U3881" i="26"/>
  <c r="U3880" i="26"/>
  <c r="U3879" i="26"/>
  <c r="U3878" i="26"/>
  <c r="U3877" i="26"/>
  <c r="U3876" i="26"/>
  <c r="U3875" i="26"/>
  <c r="U3874" i="26"/>
  <c r="U3873" i="26"/>
  <c r="U3872" i="26"/>
  <c r="U3871" i="26"/>
  <c r="U3870" i="26"/>
  <c r="U3869" i="26"/>
  <c r="U3868" i="26"/>
  <c r="U3867" i="26"/>
  <c r="U3866" i="26"/>
  <c r="U3865" i="26"/>
  <c r="U3864" i="26"/>
  <c r="U3863" i="26"/>
  <c r="U3862" i="26"/>
  <c r="U3861" i="26"/>
  <c r="U3860" i="26"/>
  <c r="U3859" i="26"/>
  <c r="U3858" i="26"/>
  <c r="U3857" i="26"/>
  <c r="U3856" i="26"/>
  <c r="U3855" i="26"/>
  <c r="U3854" i="26"/>
  <c r="U3853" i="26"/>
  <c r="U3852" i="26"/>
  <c r="U3851" i="26"/>
  <c r="U3850" i="26"/>
  <c r="U3849" i="26"/>
  <c r="U3848" i="26"/>
  <c r="U3847" i="26"/>
  <c r="U3846" i="26"/>
  <c r="U3845" i="26"/>
  <c r="U3844" i="26"/>
  <c r="U3843" i="26"/>
  <c r="U3842" i="26"/>
  <c r="U3841" i="26"/>
  <c r="U3840" i="26"/>
  <c r="U3839" i="26"/>
  <c r="U3838" i="26"/>
  <c r="U3837" i="26"/>
  <c r="U3836" i="26"/>
  <c r="U3835" i="26"/>
  <c r="U3834" i="26"/>
  <c r="U3833" i="26"/>
  <c r="U3832" i="26"/>
  <c r="U3831" i="26"/>
  <c r="U3830" i="26"/>
  <c r="U3829" i="26"/>
  <c r="U3828" i="26"/>
  <c r="U3827" i="26"/>
  <c r="U3826" i="26"/>
  <c r="U3825" i="26"/>
  <c r="U3824" i="26"/>
  <c r="U3823" i="26"/>
  <c r="U3822" i="26"/>
  <c r="U3821" i="26"/>
  <c r="U3820" i="26"/>
  <c r="U3819" i="26"/>
  <c r="U3818" i="26"/>
  <c r="U3817" i="26"/>
  <c r="U3816" i="26"/>
  <c r="U3815" i="26"/>
  <c r="U3814" i="26"/>
  <c r="U3813" i="26"/>
  <c r="U3812" i="26"/>
  <c r="U3811" i="26"/>
  <c r="U3810" i="26"/>
  <c r="U3809" i="26"/>
  <c r="U3808" i="26"/>
  <c r="U3807" i="26"/>
  <c r="U3806" i="26"/>
  <c r="U3805" i="26"/>
  <c r="U3804" i="26"/>
  <c r="U3803" i="26"/>
  <c r="U3802" i="26"/>
  <c r="U3801" i="26"/>
  <c r="U3800" i="26"/>
  <c r="U3799" i="26"/>
  <c r="U3798" i="26"/>
  <c r="U3797" i="26"/>
  <c r="U3796" i="26"/>
  <c r="U3795" i="26"/>
  <c r="U3794" i="26"/>
  <c r="U3793" i="26"/>
  <c r="U3792" i="26"/>
  <c r="U3791" i="26"/>
  <c r="U3790" i="26"/>
  <c r="U3789" i="26"/>
  <c r="U3788" i="26"/>
  <c r="U3787" i="26"/>
  <c r="U3786" i="26"/>
  <c r="U3785" i="26"/>
  <c r="U3784" i="26"/>
  <c r="U3783" i="26"/>
  <c r="U3782" i="26"/>
  <c r="U3781" i="26"/>
  <c r="U3780" i="26"/>
  <c r="U3779" i="26"/>
  <c r="U3778" i="26"/>
  <c r="U3777" i="26"/>
  <c r="U3776" i="26"/>
  <c r="U3775" i="26"/>
  <c r="U3774" i="26"/>
  <c r="U3773" i="26"/>
  <c r="U3772" i="26"/>
  <c r="U3771" i="26"/>
  <c r="U3770" i="26"/>
  <c r="U3769" i="26"/>
  <c r="U3768" i="26"/>
  <c r="U3767" i="26"/>
  <c r="U3766" i="26"/>
  <c r="U3765" i="26"/>
  <c r="U3764" i="26"/>
  <c r="U3763" i="26"/>
  <c r="U3762" i="26"/>
  <c r="U3761" i="26"/>
  <c r="U3760" i="26"/>
  <c r="U3759" i="26"/>
  <c r="U3758" i="26"/>
  <c r="U3757" i="26"/>
  <c r="U3756" i="26"/>
  <c r="U3755" i="26"/>
  <c r="U3754" i="26"/>
  <c r="U3753" i="26"/>
  <c r="U3752" i="26"/>
  <c r="U3751" i="26"/>
  <c r="U3750" i="26"/>
  <c r="U3749" i="26"/>
  <c r="U3748" i="26"/>
  <c r="U3747" i="26"/>
  <c r="U3746" i="26"/>
  <c r="U3745" i="26"/>
  <c r="U3744" i="26"/>
  <c r="U3743" i="26"/>
  <c r="U3742" i="26"/>
  <c r="U3741" i="26"/>
  <c r="U3740" i="26"/>
  <c r="U3739" i="26"/>
  <c r="U3738" i="26"/>
  <c r="U3737" i="26"/>
  <c r="U3736" i="26"/>
  <c r="U3735" i="26"/>
  <c r="U3734" i="26"/>
  <c r="U3733" i="26"/>
  <c r="U3732" i="26"/>
  <c r="U3731" i="26"/>
  <c r="U3730" i="26"/>
  <c r="U3729" i="26"/>
  <c r="U3728" i="26"/>
  <c r="U3727" i="26"/>
  <c r="U3726" i="26"/>
  <c r="U3725" i="26"/>
  <c r="U3724" i="26"/>
  <c r="U3723" i="26"/>
  <c r="U3722" i="26"/>
  <c r="U3721" i="26"/>
  <c r="U3720" i="26"/>
  <c r="U3719" i="26"/>
  <c r="U3718" i="26"/>
  <c r="U3717" i="26"/>
  <c r="U3716" i="26"/>
  <c r="U3715" i="26"/>
  <c r="U3714" i="26"/>
  <c r="U3713" i="26"/>
  <c r="U3712" i="26"/>
  <c r="U3711" i="26"/>
  <c r="U3710" i="26"/>
  <c r="U3709" i="26"/>
  <c r="U3708" i="26"/>
  <c r="U3707" i="26"/>
  <c r="U3706" i="26"/>
  <c r="U3705" i="26"/>
  <c r="U3704" i="26"/>
  <c r="U3703" i="26"/>
  <c r="U3702" i="26"/>
  <c r="U3701" i="26"/>
  <c r="U3700" i="26"/>
  <c r="U3699" i="26"/>
  <c r="U3698" i="26"/>
  <c r="U3697" i="26"/>
  <c r="U3696" i="26"/>
  <c r="U3695" i="26"/>
  <c r="U3694" i="26"/>
  <c r="U3693" i="26"/>
  <c r="U3692" i="26"/>
  <c r="U3691" i="26"/>
  <c r="U3690" i="26"/>
  <c r="U3689" i="26"/>
  <c r="U3688" i="26"/>
  <c r="U3687" i="26"/>
  <c r="U3686" i="26"/>
  <c r="U3685" i="26"/>
  <c r="U3684" i="26"/>
  <c r="U3683" i="26"/>
  <c r="U3682" i="26"/>
  <c r="U3681" i="26"/>
  <c r="U3680" i="26"/>
  <c r="U3679" i="26"/>
  <c r="U3678" i="26"/>
  <c r="U3677" i="26"/>
  <c r="U3676" i="26"/>
  <c r="U3675" i="26"/>
  <c r="U3674" i="26"/>
  <c r="U3673" i="26"/>
  <c r="U3672" i="26"/>
  <c r="U3671" i="26"/>
  <c r="U3670" i="26"/>
  <c r="U3669" i="26"/>
  <c r="U3668" i="26"/>
  <c r="U3667" i="26"/>
  <c r="U3666" i="26"/>
  <c r="U3665" i="26"/>
  <c r="U3664" i="26"/>
  <c r="U3663" i="26"/>
  <c r="U3662" i="26"/>
  <c r="U3661" i="26"/>
  <c r="U3660" i="26"/>
  <c r="U3659" i="26"/>
  <c r="U3658" i="26"/>
  <c r="U3657" i="26"/>
  <c r="U3656" i="26"/>
  <c r="U3655" i="26"/>
  <c r="U3654" i="26"/>
  <c r="U3653" i="26"/>
  <c r="U3652" i="26"/>
  <c r="U3651" i="26"/>
  <c r="U3650" i="26"/>
  <c r="U3649" i="26"/>
  <c r="U3648" i="26"/>
  <c r="U3647" i="26"/>
  <c r="U3646" i="26"/>
  <c r="U3645" i="26"/>
  <c r="U3644" i="26"/>
  <c r="U3643" i="26"/>
  <c r="U3642" i="26"/>
  <c r="U3641" i="26"/>
  <c r="U3640" i="26"/>
  <c r="U3639" i="26"/>
  <c r="U3638" i="26"/>
  <c r="U3637" i="26"/>
  <c r="U3636" i="26"/>
  <c r="U3635" i="26"/>
  <c r="U3634" i="26"/>
  <c r="U3633" i="26"/>
  <c r="U3632" i="26"/>
  <c r="U3631" i="26"/>
  <c r="U3630" i="26"/>
  <c r="U3629" i="26"/>
  <c r="U3628" i="26"/>
  <c r="U3627" i="26"/>
  <c r="U3626" i="26"/>
  <c r="U3625" i="26"/>
  <c r="U3624" i="26"/>
  <c r="U3623" i="26"/>
  <c r="U3622" i="26"/>
  <c r="U3621" i="26"/>
  <c r="U3620" i="26"/>
  <c r="U3619" i="26"/>
  <c r="U3618" i="26"/>
  <c r="U3617" i="26"/>
  <c r="U3616" i="26"/>
  <c r="U3615" i="26"/>
  <c r="U3614" i="26"/>
  <c r="U3613" i="26"/>
  <c r="U3612" i="26"/>
  <c r="U3611" i="26"/>
  <c r="U3610" i="26"/>
  <c r="U3609" i="26"/>
  <c r="U3608" i="26"/>
  <c r="U3607" i="26"/>
  <c r="U3606" i="26"/>
  <c r="U3605" i="26"/>
  <c r="U3604" i="26"/>
  <c r="U3603" i="26"/>
  <c r="U3602" i="26"/>
  <c r="U3601" i="26"/>
  <c r="U3600" i="26"/>
  <c r="U3599" i="26"/>
  <c r="U3598" i="26"/>
  <c r="U3597" i="26"/>
  <c r="U3596" i="26"/>
  <c r="U3595" i="26"/>
  <c r="U3594" i="26"/>
  <c r="U3593" i="26"/>
  <c r="U3592" i="26"/>
  <c r="U3591" i="26"/>
  <c r="U3590" i="26"/>
  <c r="U3589" i="26"/>
  <c r="U3588" i="26"/>
  <c r="U3587" i="26"/>
  <c r="U3586" i="26"/>
  <c r="U3585" i="26"/>
  <c r="U3584" i="26"/>
  <c r="U3583" i="26"/>
  <c r="U3582" i="26"/>
  <c r="U3581" i="26"/>
  <c r="U3580" i="26"/>
  <c r="U3579" i="26"/>
  <c r="U3578" i="26"/>
  <c r="U3577" i="26"/>
  <c r="U3576" i="26"/>
  <c r="U3575" i="26"/>
  <c r="U3574" i="26"/>
  <c r="U3573" i="26"/>
  <c r="U3572" i="26"/>
  <c r="U3571" i="26"/>
  <c r="U3570" i="26"/>
  <c r="U3569" i="26"/>
  <c r="U3568" i="26"/>
  <c r="U3567" i="26"/>
  <c r="U3566" i="26"/>
  <c r="U3565" i="26"/>
  <c r="U3564" i="26"/>
  <c r="U3563" i="26"/>
  <c r="U3562" i="26"/>
  <c r="U3561" i="26"/>
  <c r="U3560" i="26"/>
  <c r="U3559" i="26"/>
  <c r="U3558" i="26"/>
  <c r="U3557" i="26"/>
  <c r="U3556" i="26"/>
  <c r="U3555" i="26"/>
  <c r="U3554" i="26"/>
  <c r="U3553" i="26"/>
  <c r="U3552" i="26"/>
  <c r="U3551" i="26"/>
  <c r="U3550" i="26"/>
  <c r="U3549" i="26"/>
  <c r="U3548" i="26"/>
  <c r="U3547" i="26"/>
  <c r="U3546" i="26"/>
  <c r="U3545" i="26"/>
  <c r="U3544" i="26"/>
  <c r="U3543" i="26"/>
  <c r="U3542" i="26"/>
  <c r="U3541" i="26"/>
  <c r="U3540" i="26"/>
  <c r="U3539" i="26"/>
  <c r="U3538" i="26"/>
  <c r="U3537" i="26"/>
  <c r="U3536" i="26"/>
  <c r="U3535" i="26"/>
  <c r="U3534" i="26"/>
  <c r="U3533" i="26"/>
  <c r="U3532" i="26"/>
  <c r="U3531" i="26"/>
  <c r="U3530" i="26"/>
  <c r="U3529" i="26"/>
  <c r="U3528" i="26"/>
  <c r="U3527" i="26"/>
  <c r="U3526" i="26"/>
  <c r="U3525" i="26"/>
  <c r="U3524" i="26"/>
  <c r="U3523" i="26"/>
  <c r="U3522" i="26"/>
  <c r="U3521" i="26"/>
  <c r="U3520" i="26"/>
  <c r="U3519" i="26"/>
  <c r="U3518" i="26"/>
  <c r="U3517" i="26"/>
  <c r="U3516" i="26"/>
  <c r="U3515" i="26"/>
  <c r="U3514" i="26"/>
  <c r="U3513" i="26"/>
  <c r="U3512" i="26"/>
  <c r="U3511" i="26"/>
  <c r="U3510" i="26"/>
  <c r="U3509" i="26"/>
  <c r="U3508" i="26"/>
  <c r="U3507" i="26"/>
  <c r="U3506" i="26"/>
  <c r="U3505" i="26"/>
  <c r="U3504" i="26"/>
  <c r="U3503" i="26"/>
  <c r="U3502" i="26"/>
  <c r="U3501" i="26"/>
  <c r="U3500" i="26"/>
  <c r="U3499" i="26"/>
  <c r="U3498" i="26"/>
  <c r="U3497" i="26"/>
  <c r="U3496" i="26"/>
  <c r="U3495" i="26"/>
  <c r="U3494" i="26"/>
  <c r="U3493" i="26"/>
  <c r="U3492" i="26"/>
  <c r="U3491" i="26"/>
  <c r="U3490" i="26"/>
  <c r="U3489" i="26"/>
  <c r="U3488" i="26"/>
  <c r="U3487" i="26"/>
  <c r="U3486" i="26"/>
  <c r="U3485" i="26"/>
  <c r="U3484" i="26"/>
  <c r="U3483" i="26"/>
  <c r="U3482" i="26"/>
  <c r="U3481" i="26"/>
  <c r="U3480" i="26"/>
  <c r="U3479" i="26"/>
  <c r="U3478" i="26"/>
  <c r="U3477" i="26"/>
  <c r="U3476" i="26"/>
  <c r="U3475" i="26"/>
  <c r="U3474" i="26"/>
  <c r="U3473" i="26"/>
  <c r="U3472" i="26"/>
  <c r="U3471" i="26"/>
  <c r="U3470" i="26"/>
  <c r="U3469" i="26"/>
  <c r="U3468" i="26"/>
  <c r="U3467" i="26"/>
  <c r="U3466" i="26"/>
  <c r="U3465" i="26"/>
  <c r="U3464" i="26"/>
  <c r="U3463" i="26"/>
  <c r="U3462" i="26"/>
  <c r="U3461" i="26"/>
  <c r="U3460" i="26"/>
  <c r="U3459" i="26"/>
  <c r="U3458" i="26"/>
  <c r="U3457" i="26"/>
  <c r="U3456" i="26"/>
  <c r="U3455" i="26"/>
  <c r="U3454" i="26"/>
  <c r="U3453" i="26"/>
  <c r="U3452" i="26"/>
  <c r="U3451" i="26"/>
  <c r="U3450" i="26"/>
  <c r="U3449" i="26"/>
  <c r="U3448" i="26"/>
  <c r="U3447" i="26"/>
  <c r="U3446" i="26"/>
  <c r="U3445" i="26"/>
  <c r="U3444" i="26"/>
  <c r="U3443" i="26"/>
  <c r="U3442" i="26"/>
  <c r="U3441" i="26"/>
  <c r="U3440" i="26"/>
  <c r="U3439" i="26"/>
  <c r="U3438" i="26"/>
  <c r="U3437" i="26"/>
  <c r="U3436" i="26"/>
  <c r="U3435" i="26"/>
  <c r="U3434" i="26"/>
  <c r="U3433" i="26"/>
  <c r="U3432" i="26"/>
  <c r="U3431" i="26"/>
  <c r="U3430" i="26"/>
  <c r="U3429" i="26"/>
  <c r="U3428" i="26"/>
  <c r="U3427" i="26"/>
  <c r="U3426" i="26"/>
  <c r="U3425" i="26"/>
  <c r="U3424" i="26"/>
  <c r="U3423" i="26"/>
  <c r="U3422" i="26"/>
  <c r="U3421" i="26"/>
  <c r="U3420" i="26"/>
  <c r="U3419" i="26"/>
  <c r="U3418" i="26"/>
  <c r="U3417" i="26"/>
  <c r="U3416" i="26"/>
  <c r="U3415" i="26"/>
  <c r="U3414" i="26"/>
  <c r="U3413" i="26"/>
  <c r="U3412" i="26"/>
  <c r="U3411" i="26"/>
  <c r="U3410" i="26"/>
  <c r="U3409" i="26"/>
  <c r="U3408" i="26"/>
  <c r="U3407" i="26"/>
  <c r="U3406" i="26"/>
  <c r="U3405" i="26"/>
  <c r="U3404" i="26"/>
  <c r="U3403" i="26"/>
  <c r="U3402" i="26"/>
  <c r="U3401" i="26"/>
  <c r="U3400" i="26"/>
  <c r="U3399" i="26"/>
  <c r="U3398" i="26"/>
  <c r="U3397" i="26"/>
  <c r="U3396" i="26"/>
  <c r="U3395" i="26"/>
  <c r="U3394" i="26"/>
  <c r="U3393" i="26"/>
  <c r="U3392" i="26"/>
  <c r="U3391" i="26"/>
  <c r="U3390" i="26"/>
  <c r="U3389" i="26"/>
  <c r="U3388" i="26"/>
  <c r="U3387" i="26"/>
  <c r="U3386" i="26"/>
  <c r="U3385" i="26"/>
  <c r="U3384" i="26"/>
  <c r="U3383" i="26"/>
  <c r="U3382" i="26"/>
  <c r="U3381" i="26"/>
  <c r="U3380" i="26"/>
  <c r="U3379" i="26"/>
  <c r="U3378" i="26"/>
  <c r="U3377" i="26"/>
  <c r="U3376" i="26"/>
  <c r="U3375" i="26"/>
  <c r="U3374" i="26"/>
  <c r="U3373" i="26"/>
  <c r="U3372" i="26"/>
  <c r="U3371" i="26"/>
  <c r="U3370" i="26"/>
  <c r="U3369" i="26"/>
  <c r="U3368" i="26"/>
  <c r="U3367" i="26"/>
  <c r="U3366" i="26"/>
  <c r="U3365" i="26"/>
  <c r="U3364" i="26"/>
  <c r="U3363" i="26"/>
  <c r="U3362" i="26"/>
  <c r="U3361" i="26"/>
  <c r="U3360" i="26"/>
  <c r="U3359" i="26"/>
  <c r="U3358" i="26"/>
  <c r="U3357" i="26"/>
  <c r="U3356" i="26"/>
  <c r="U3355" i="26"/>
  <c r="U3354" i="26"/>
  <c r="U3353" i="26"/>
  <c r="U3352" i="26"/>
  <c r="U3351" i="26"/>
  <c r="U3350" i="26"/>
  <c r="U3349" i="26"/>
  <c r="U3348" i="26"/>
  <c r="U3347" i="26"/>
  <c r="U3346" i="26"/>
  <c r="U3345" i="26"/>
  <c r="U3344" i="26"/>
  <c r="U3343" i="26"/>
  <c r="U3342" i="26"/>
  <c r="U3341" i="26"/>
  <c r="U3340" i="26"/>
  <c r="U3339" i="26"/>
  <c r="U3338" i="26"/>
  <c r="U3337" i="26"/>
  <c r="U3336" i="26"/>
  <c r="U3335" i="26"/>
  <c r="U3334" i="26"/>
  <c r="U3333" i="26"/>
  <c r="U3332" i="26"/>
  <c r="U3331" i="26"/>
  <c r="U3330" i="26"/>
  <c r="U3329" i="26"/>
  <c r="U3328" i="26"/>
  <c r="U3327" i="26"/>
  <c r="U3326" i="26"/>
  <c r="U3325" i="26"/>
  <c r="U3324" i="26"/>
  <c r="U3323" i="26"/>
  <c r="U3322" i="26"/>
  <c r="U3321" i="26"/>
  <c r="U3320" i="26"/>
  <c r="U3319" i="26"/>
  <c r="U3318" i="26"/>
  <c r="U3317" i="26"/>
  <c r="U3316" i="26"/>
  <c r="U3315" i="26"/>
  <c r="U3314" i="26"/>
  <c r="U3313" i="26"/>
  <c r="U3312" i="26"/>
  <c r="U3311" i="26"/>
  <c r="U3310" i="26"/>
  <c r="U3309" i="26"/>
  <c r="U3308" i="26"/>
  <c r="U3307" i="26"/>
  <c r="U3306" i="26"/>
  <c r="U3305" i="26"/>
  <c r="U3304" i="26"/>
  <c r="U3303" i="26"/>
  <c r="U3302" i="26"/>
  <c r="U3301" i="26"/>
  <c r="U3300" i="26"/>
  <c r="U3299" i="26"/>
  <c r="U3298" i="26"/>
  <c r="U3297" i="26"/>
  <c r="U3296" i="26"/>
  <c r="U3295" i="26"/>
  <c r="U3294" i="26"/>
  <c r="U3293" i="26"/>
  <c r="U3292" i="26"/>
  <c r="U3291" i="26"/>
  <c r="U3290" i="26"/>
  <c r="U3289" i="26"/>
  <c r="U3288" i="26"/>
  <c r="U3287" i="26"/>
  <c r="U3286" i="26"/>
  <c r="U3285" i="26"/>
  <c r="U3284" i="26"/>
  <c r="U3283" i="26"/>
  <c r="U3282" i="26"/>
  <c r="U3281" i="26"/>
  <c r="U3280" i="26"/>
  <c r="U3279" i="26"/>
  <c r="U3278" i="26"/>
  <c r="U3277" i="26"/>
  <c r="U3276" i="26"/>
  <c r="U3275" i="26"/>
  <c r="U3274" i="26"/>
  <c r="U3273" i="26"/>
  <c r="U3272" i="26"/>
  <c r="U3271" i="26"/>
  <c r="U3270" i="26"/>
  <c r="U3269" i="26"/>
  <c r="U3268" i="26"/>
  <c r="U3267" i="26"/>
  <c r="U3266" i="26"/>
  <c r="U3265" i="26"/>
  <c r="U3264" i="26"/>
  <c r="U3263" i="26"/>
  <c r="U3262" i="26"/>
  <c r="U3261" i="26"/>
  <c r="U3260" i="26"/>
  <c r="U3259" i="26"/>
  <c r="U3258" i="26"/>
  <c r="U3257" i="26"/>
  <c r="U3256" i="26"/>
  <c r="U3255" i="26"/>
  <c r="U3254" i="26"/>
  <c r="U3253" i="26"/>
  <c r="U3252" i="26"/>
  <c r="U3251" i="26"/>
  <c r="U3250" i="26"/>
  <c r="U3249" i="26"/>
  <c r="U3248" i="26"/>
  <c r="U3247" i="26"/>
  <c r="U3246" i="26"/>
  <c r="U3245" i="26"/>
  <c r="U3244" i="26"/>
  <c r="U3243" i="26"/>
  <c r="U3242" i="26"/>
  <c r="U3241" i="26"/>
  <c r="U3240" i="26"/>
  <c r="U3239" i="26"/>
  <c r="U3238" i="26"/>
  <c r="U3237" i="26"/>
  <c r="U3236" i="26"/>
  <c r="U3235" i="26"/>
  <c r="U3234" i="26"/>
  <c r="U3233" i="26"/>
  <c r="U3232" i="26"/>
  <c r="U3231" i="26"/>
  <c r="U3230" i="26"/>
  <c r="U3229" i="26"/>
  <c r="U3228" i="26"/>
  <c r="U3227" i="26"/>
  <c r="U3226" i="26"/>
  <c r="U3225" i="26"/>
  <c r="U3224" i="26"/>
  <c r="U3223" i="26"/>
  <c r="U3222" i="26"/>
  <c r="U3221" i="26"/>
  <c r="U3220" i="26"/>
  <c r="U3219" i="26"/>
  <c r="U3218" i="26"/>
  <c r="U3217" i="26"/>
  <c r="U3216" i="26"/>
  <c r="U3215" i="26"/>
  <c r="U3214" i="26"/>
  <c r="U3213" i="26"/>
  <c r="U3212" i="26"/>
  <c r="U3211" i="26"/>
  <c r="U3210" i="26"/>
  <c r="U3209" i="26"/>
  <c r="U3208" i="26"/>
  <c r="U3207" i="26"/>
  <c r="U3206" i="26"/>
  <c r="U3205" i="26"/>
  <c r="U3204" i="26"/>
  <c r="U3203" i="26"/>
  <c r="U3202" i="26"/>
  <c r="U3201" i="26"/>
  <c r="U3200" i="26"/>
  <c r="U3199" i="26"/>
  <c r="U3198" i="26"/>
  <c r="U3197" i="26"/>
  <c r="U3196" i="26"/>
  <c r="U3195" i="26"/>
  <c r="U3194" i="26"/>
  <c r="U3193" i="26"/>
  <c r="U3192" i="26"/>
  <c r="U3191" i="26"/>
  <c r="U3190" i="26"/>
  <c r="U3189" i="26"/>
  <c r="U3188" i="26"/>
  <c r="U3187" i="26"/>
  <c r="U3186" i="26"/>
  <c r="U3185" i="26"/>
  <c r="U3184" i="26"/>
  <c r="U3183" i="26"/>
  <c r="U3182" i="26"/>
  <c r="U3181" i="26"/>
  <c r="U3180" i="26"/>
  <c r="U3179" i="26"/>
  <c r="U3178" i="26"/>
  <c r="U3177" i="26"/>
  <c r="U3176" i="26"/>
  <c r="U3175" i="26"/>
  <c r="U3174" i="26"/>
  <c r="U3173" i="26"/>
  <c r="U3172" i="26"/>
  <c r="U3171" i="26"/>
  <c r="U3170" i="26"/>
  <c r="U3169" i="26"/>
  <c r="U3168" i="26"/>
  <c r="U3167" i="26"/>
  <c r="U3166" i="26"/>
  <c r="U3165" i="26"/>
  <c r="U3164" i="26"/>
  <c r="U3163" i="26"/>
  <c r="U3162" i="26"/>
  <c r="U3161" i="26"/>
  <c r="U3160" i="26"/>
  <c r="U3159" i="26"/>
  <c r="U3158" i="26"/>
  <c r="U3157" i="26"/>
  <c r="U3156" i="26"/>
  <c r="U3155" i="26"/>
  <c r="U3154" i="26"/>
  <c r="U3153" i="26"/>
  <c r="U3152" i="26"/>
  <c r="U3151" i="26"/>
  <c r="U3150" i="26"/>
  <c r="U3149" i="26"/>
  <c r="U3148" i="26"/>
  <c r="U3147" i="26"/>
  <c r="U3146" i="26"/>
  <c r="U3145" i="26"/>
  <c r="U3144" i="26"/>
  <c r="U3143" i="26"/>
  <c r="U3142" i="26"/>
  <c r="U3141" i="26"/>
  <c r="U3140" i="26"/>
  <c r="U3139" i="26"/>
  <c r="U3138" i="26"/>
  <c r="U3137" i="26"/>
  <c r="U3136" i="26"/>
  <c r="U3135" i="26"/>
  <c r="U3134" i="26"/>
  <c r="U3133" i="26"/>
  <c r="U3132" i="26"/>
  <c r="U3131" i="26"/>
  <c r="U3130" i="26"/>
  <c r="U3129" i="26"/>
  <c r="U3128" i="26"/>
  <c r="U3127" i="26"/>
  <c r="U3126" i="26"/>
  <c r="U3125" i="26"/>
  <c r="U3124" i="26"/>
  <c r="U3123" i="26"/>
  <c r="U3122" i="26"/>
  <c r="U3121" i="26"/>
  <c r="U3120" i="26"/>
  <c r="U3119" i="26"/>
  <c r="U3118" i="26"/>
  <c r="U3117" i="26"/>
  <c r="U3116" i="26"/>
  <c r="U3115" i="26"/>
  <c r="U3114" i="26"/>
  <c r="U3113" i="26"/>
  <c r="U3112" i="26"/>
  <c r="U3111" i="26"/>
  <c r="U3110" i="26"/>
  <c r="U3109" i="26"/>
  <c r="U3108" i="26"/>
  <c r="U3107" i="26"/>
  <c r="U3106" i="26"/>
  <c r="U3105" i="26"/>
  <c r="U3104" i="26"/>
  <c r="U3103" i="26"/>
  <c r="U3102" i="26"/>
  <c r="U3101" i="26"/>
  <c r="U3100" i="26"/>
  <c r="U3099" i="26"/>
  <c r="U3098" i="26"/>
  <c r="U3097" i="26"/>
  <c r="U3096" i="26"/>
  <c r="U3095" i="26"/>
  <c r="U3094" i="26"/>
  <c r="U3093" i="26"/>
  <c r="U3092" i="26"/>
  <c r="U3091" i="26"/>
  <c r="U3090" i="26"/>
  <c r="U3089" i="26"/>
  <c r="U3088" i="26"/>
  <c r="U3087" i="26"/>
  <c r="U3086" i="26"/>
  <c r="U3085" i="26"/>
  <c r="U3084" i="26"/>
  <c r="U3083" i="26"/>
  <c r="U3082" i="26"/>
  <c r="U3081" i="26"/>
  <c r="U3080" i="26"/>
  <c r="U3079" i="26"/>
  <c r="U3078" i="26"/>
  <c r="U3077" i="26"/>
  <c r="U3076" i="26"/>
  <c r="U3075" i="26"/>
  <c r="U3074" i="26"/>
  <c r="U3073" i="26"/>
  <c r="U3072" i="26"/>
  <c r="U3071" i="26"/>
  <c r="U3070" i="26"/>
  <c r="U3069" i="26"/>
  <c r="U3068" i="26"/>
  <c r="U3067" i="26"/>
  <c r="U3066" i="26"/>
  <c r="U3065" i="26"/>
  <c r="U3064" i="26"/>
  <c r="U3063" i="26"/>
  <c r="U3062" i="26"/>
  <c r="U3061" i="26"/>
  <c r="U3060" i="26"/>
  <c r="U3059" i="26"/>
  <c r="U3058" i="26"/>
  <c r="U3057" i="26"/>
  <c r="U3056" i="26"/>
  <c r="U3055" i="26"/>
  <c r="U3054" i="26"/>
  <c r="U3053" i="26"/>
  <c r="U3052" i="26"/>
  <c r="U3051" i="26"/>
  <c r="U3050" i="26"/>
  <c r="U3049" i="26"/>
  <c r="U3048" i="26"/>
  <c r="U3047" i="26"/>
  <c r="U3046" i="26"/>
  <c r="U3045" i="26"/>
  <c r="U3044" i="26"/>
  <c r="U3043" i="26"/>
  <c r="U3042" i="26"/>
  <c r="U3041" i="26"/>
  <c r="U3040" i="26"/>
  <c r="U3039" i="26"/>
  <c r="U3038" i="26"/>
  <c r="U3037" i="26"/>
  <c r="U3036" i="26"/>
  <c r="U3035" i="26"/>
  <c r="U3034" i="26"/>
  <c r="U3033" i="26"/>
  <c r="U3032" i="26"/>
  <c r="U3031" i="26"/>
  <c r="U3030" i="26"/>
  <c r="U3029" i="26"/>
  <c r="U3028" i="26"/>
  <c r="U3027" i="26"/>
  <c r="U3026" i="26"/>
  <c r="U3025" i="26"/>
  <c r="U3024" i="26"/>
  <c r="U3023" i="26"/>
  <c r="U3022" i="26"/>
  <c r="U3021" i="26"/>
  <c r="U3020" i="26"/>
  <c r="U3019" i="26"/>
  <c r="U3018" i="26"/>
  <c r="U3017" i="26"/>
  <c r="U3016" i="26"/>
  <c r="U3015" i="26"/>
  <c r="U3014" i="26"/>
  <c r="U3013" i="26"/>
  <c r="U3012" i="26"/>
  <c r="U3011" i="26"/>
  <c r="U3010" i="26"/>
  <c r="U3009" i="26"/>
  <c r="U3008" i="26"/>
  <c r="U3007" i="26"/>
  <c r="U3006" i="26"/>
  <c r="U3005" i="26"/>
  <c r="U3004" i="26"/>
  <c r="U3003" i="26"/>
  <c r="U3002" i="26"/>
  <c r="U3001" i="26"/>
  <c r="U3000" i="26"/>
  <c r="U2999" i="26"/>
  <c r="U2998" i="26"/>
  <c r="U2997" i="26"/>
  <c r="U2996" i="26"/>
  <c r="U2995" i="26"/>
  <c r="U2994" i="26"/>
  <c r="U2993" i="26"/>
  <c r="U2992" i="26"/>
  <c r="U2991" i="26"/>
  <c r="U2990" i="26"/>
  <c r="U2989" i="26"/>
  <c r="U2988" i="26"/>
  <c r="U2987" i="26"/>
  <c r="U2986" i="26"/>
  <c r="U2985" i="26"/>
  <c r="U2984" i="26"/>
  <c r="U2983" i="26"/>
  <c r="U2982" i="26"/>
  <c r="U2981" i="26"/>
  <c r="U2980" i="26"/>
  <c r="U2979" i="26"/>
  <c r="U2978" i="26"/>
  <c r="U2977" i="26"/>
  <c r="U2976" i="26"/>
  <c r="U2975" i="26"/>
  <c r="U2974" i="26"/>
  <c r="U2973" i="26"/>
  <c r="U2972" i="26"/>
  <c r="U2971" i="26"/>
  <c r="U2970" i="26"/>
  <c r="U2969" i="26"/>
  <c r="U2968" i="26"/>
  <c r="U2967" i="26"/>
  <c r="U2966" i="26"/>
  <c r="U2965" i="26"/>
  <c r="U2964" i="26"/>
  <c r="U2963" i="26"/>
  <c r="U2962" i="26"/>
  <c r="U2961" i="26"/>
  <c r="U2960" i="26"/>
  <c r="U2959" i="26"/>
  <c r="U2958" i="26"/>
  <c r="U2957" i="26"/>
  <c r="U2956" i="26"/>
  <c r="U2955" i="26"/>
  <c r="U2954" i="26"/>
  <c r="U2953" i="26"/>
  <c r="U2952" i="26"/>
  <c r="U2951" i="26"/>
  <c r="U2950" i="26"/>
  <c r="U2949" i="26"/>
  <c r="U2948" i="26"/>
  <c r="U2947" i="26"/>
  <c r="U2946" i="26"/>
  <c r="U2945" i="26"/>
  <c r="U2944" i="26"/>
  <c r="U2943" i="26"/>
  <c r="U2942" i="26"/>
  <c r="U2941" i="26"/>
  <c r="U2940" i="26"/>
  <c r="U2939" i="26"/>
  <c r="U2938" i="26"/>
  <c r="U2937" i="26"/>
  <c r="U2936" i="26"/>
  <c r="U2935" i="26"/>
  <c r="U2934" i="26"/>
  <c r="U2933" i="26"/>
  <c r="U2932" i="26"/>
  <c r="U2931" i="26"/>
  <c r="U2930" i="26"/>
  <c r="U2929" i="26"/>
  <c r="U2928" i="26"/>
  <c r="U2927" i="26"/>
  <c r="U2926" i="26"/>
  <c r="U2925" i="26"/>
  <c r="U2924" i="26"/>
  <c r="U2923" i="26"/>
  <c r="U2922" i="26"/>
  <c r="U2921" i="26"/>
  <c r="U2920" i="26"/>
  <c r="U2919" i="26"/>
  <c r="U2918" i="26"/>
  <c r="U2917" i="26"/>
  <c r="U2916" i="26"/>
  <c r="U2915" i="26"/>
  <c r="U2914" i="26"/>
  <c r="U2913" i="26"/>
  <c r="U2912" i="26"/>
  <c r="U2911" i="26"/>
  <c r="U2910" i="26"/>
  <c r="U2909" i="26"/>
  <c r="U2908" i="26"/>
  <c r="U2907" i="26"/>
  <c r="U2906" i="26"/>
  <c r="U2905" i="26"/>
  <c r="U2904" i="26"/>
  <c r="U2903" i="26"/>
  <c r="U2902" i="26"/>
  <c r="U2901" i="26"/>
  <c r="U2900" i="26"/>
  <c r="U2899" i="26"/>
  <c r="U2898" i="26"/>
  <c r="U2897" i="26"/>
  <c r="U2896" i="26"/>
  <c r="U2895" i="26"/>
  <c r="U2894" i="26"/>
  <c r="U2893" i="26"/>
  <c r="U2892" i="26"/>
  <c r="U2891" i="26"/>
  <c r="U2890" i="26"/>
  <c r="U2889" i="26"/>
  <c r="U2888" i="26"/>
  <c r="U2887" i="26"/>
  <c r="U2886" i="26"/>
  <c r="U2885" i="26"/>
  <c r="U2884" i="26"/>
  <c r="U2883" i="26"/>
  <c r="U2882" i="26"/>
  <c r="U2881" i="26"/>
  <c r="U2880" i="26"/>
  <c r="U2879" i="26"/>
  <c r="U2878" i="26"/>
  <c r="U2877" i="26"/>
  <c r="U2876" i="26"/>
  <c r="U2875" i="26"/>
  <c r="U2874" i="26"/>
  <c r="U2873" i="26"/>
  <c r="U2872" i="26"/>
  <c r="U2871" i="26"/>
  <c r="U2870" i="26"/>
  <c r="U2869" i="26"/>
  <c r="U2868" i="26"/>
  <c r="U2867" i="26"/>
  <c r="U2866" i="26"/>
  <c r="U2865" i="26"/>
  <c r="U2864" i="26"/>
  <c r="U2863" i="26"/>
  <c r="U2862" i="26"/>
  <c r="U2861" i="26"/>
  <c r="U2860" i="26"/>
  <c r="U2859" i="26"/>
  <c r="U2858" i="26"/>
  <c r="U2857" i="26"/>
  <c r="U2856" i="26"/>
  <c r="U2855" i="26"/>
  <c r="U2854" i="26"/>
  <c r="U2853" i="26"/>
  <c r="U2852" i="26"/>
  <c r="U2851" i="26"/>
  <c r="U2850" i="26"/>
  <c r="U2849" i="26"/>
  <c r="U2848" i="26"/>
  <c r="U2847" i="26"/>
  <c r="U2846" i="26"/>
  <c r="U2845" i="26"/>
  <c r="U2844" i="26"/>
  <c r="U2843" i="26"/>
  <c r="U2842" i="26"/>
  <c r="U2841" i="26"/>
  <c r="U2840" i="26"/>
  <c r="U2839" i="26"/>
  <c r="U2838" i="26"/>
  <c r="U2837" i="26"/>
  <c r="U2836" i="26"/>
  <c r="U2835" i="26"/>
  <c r="U2834" i="26"/>
  <c r="U2833" i="26"/>
  <c r="U2832" i="26"/>
  <c r="U2831" i="26"/>
  <c r="U2830" i="26"/>
  <c r="U2829" i="26"/>
  <c r="U2828" i="26"/>
  <c r="U2827" i="26"/>
  <c r="U2826" i="26"/>
  <c r="U2825" i="26"/>
  <c r="U2824" i="26"/>
  <c r="U2823" i="26"/>
  <c r="U2822" i="26"/>
  <c r="U2821" i="26"/>
  <c r="U2820" i="26"/>
  <c r="U2819" i="26"/>
  <c r="U2818" i="26"/>
  <c r="U2817" i="26"/>
  <c r="U2816" i="26"/>
  <c r="U2815" i="26"/>
  <c r="U2814" i="26"/>
  <c r="U2813" i="26"/>
  <c r="U2812" i="26"/>
  <c r="U2811" i="26"/>
  <c r="U2810" i="26"/>
  <c r="U2809" i="26"/>
  <c r="U2808" i="26"/>
  <c r="U2807" i="26"/>
  <c r="U2806" i="26"/>
  <c r="U2805" i="26"/>
  <c r="U2804" i="26"/>
  <c r="U2803" i="26"/>
  <c r="U2802" i="26"/>
  <c r="U2801" i="26"/>
  <c r="U2800" i="26"/>
  <c r="U2799" i="26"/>
  <c r="U2798" i="26"/>
  <c r="U2797" i="26"/>
  <c r="U2796" i="26"/>
  <c r="U2795" i="26"/>
  <c r="U2794" i="26"/>
  <c r="U2793" i="26"/>
  <c r="U2792" i="26"/>
  <c r="U2791" i="26"/>
  <c r="U2790" i="26"/>
  <c r="U2789" i="26"/>
  <c r="U2788" i="26"/>
  <c r="U2787" i="26"/>
  <c r="U2786" i="26"/>
  <c r="U2785" i="26"/>
  <c r="U2784" i="26"/>
  <c r="U2783" i="26"/>
  <c r="U2782" i="26"/>
  <c r="U2781" i="26"/>
  <c r="U2780" i="26"/>
  <c r="U2779" i="26"/>
  <c r="U2778" i="26"/>
  <c r="U2777" i="26"/>
  <c r="U2776" i="26"/>
  <c r="U2775" i="26"/>
  <c r="U2774" i="26"/>
  <c r="U2773" i="26"/>
  <c r="U2772" i="26"/>
  <c r="U2771" i="26"/>
  <c r="U2770" i="26"/>
  <c r="U2769" i="26"/>
  <c r="U2768" i="26"/>
  <c r="U2767" i="26"/>
  <c r="U2766" i="26"/>
  <c r="U2765" i="26"/>
  <c r="U2764" i="26"/>
  <c r="U2763" i="26"/>
  <c r="U2762" i="26"/>
  <c r="U2761" i="26"/>
  <c r="U2760" i="26"/>
  <c r="U2759" i="26"/>
  <c r="U2758" i="26"/>
  <c r="U2757" i="26"/>
  <c r="U2756" i="26"/>
  <c r="U2755" i="26"/>
  <c r="U2754" i="26"/>
  <c r="U2753" i="26"/>
  <c r="U2752" i="26"/>
  <c r="U2751" i="26"/>
  <c r="U2750" i="26"/>
  <c r="U2749" i="26"/>
  <c r="U2748" i="26"/>
  <c r="U2747" i="26"/>
  <c r="U2746" i="26"/>
  <c r="U2745" i="26"/>
  <c r="U2744" i="26"/>
  <c r="U2743" i="26"/>
  <c r="U2742" i="26"/>
  <c r="U2741" i="26"/>
  <c r="U2740" i="26"/>
  <c r="U2739" i="26"/>
  <c r="U2738" i="26"/>
  <c r="U2737" i="26"/>
  <c r="U2736" i="26"/>
  <c r="U2735" i="26"/>
  <c r="U2734" i="26"/>
  <c r="U2733" i="26"/>
  <c r="U2732" i="26"/>
  <c r="U2731" i="26"/>
  <c r="U2730" i="26"/>
  <c r="U2729" i="26"/>
  <c r="U2728" i="26"/>
  <c r="U2727" i="26"/>
  <c r="U2726" i="26"/>
  <c r="U2725" i="26"/>
  <c r="U2724" i="26"/>
  <c r="U2723" i="26"/>
  <c r="U2722" i="26"/>
  <c r="U2721" i="26"/>
  <c r="U2720" i="26"/>
  <c r="U2719" i="26"/>
  <c r="U2718" i="26"/>
  <c r="U2717" i="26"/>
  <c r="U2716" i="26"/>
  <c r="U2715" i="26"/>
  <c r="U2714" i="26"/>
  <c r="U2713" i="26"/>
  <c r="U2712" i="26"/>
  <c r="U2711" i="26"/>
  <c r="U2710" i="26"/>
  <c r="U2709" i="26"/>
  <c r="U2708" i="26"/>
  <c r="U2707" i="26"/>
  <c r="U2706" i="26"/>
  <c r="U2705" i="26"/>
  <c r="U2704" i="26"/>
  <c r="U2703" i="26"/>
  <c r="U2702" i="26"/>
  <c r="U2701" i="26"/>
  <c r="U2700" i="26"/>
  <c r="U2699" i="26"/>
  <c r="U2698" i="26"/>
  <c r="U2697" i="26"/>
  <c r="U2696" i="26"/>
  <c r="U2695" i="26"/>
  <c r="U2694" i="26"/>
  <c r="U2693" i="26"/>
  <c r="U2692" i="26"/>
  <c r="U2691" i="26"/>
  <c r="U2690" i="26"/>
  <c r="U2689" i="26"/>
  <c r="U2688" i="26"/>
  <c r="U2687" i="26"/>
  <c r="U2686" i="26"/>
  <c r="U2685" i="26"/>
  <c r="U2684" i="26"/>
  <c r="U2683" i="26"/>
  <c r="U2682" i="26"/>
  <c r="U2681" i="26"/>
  <c r="U2680" i="26"/>
  <c r="U2679" i="26"/>
  <c r="U2678" i="26"/>
  <c r="U2677" i="26"/>
  <c r="U2676" i="26"/>
  <c r="U2675" i="26"/>
  <c r="U2674" i="26"/>
  <c r="U2673" i="26"/>
  <c r="U2672" i="26"/>
  <c r="U2671" i="26"/>
  <c r="U2670" i="26"/>
  <c r="U2669" i="26"/>
  <c r="U2668" i="26"/>
  <c r="U2667" i="26"/>
  <c r="U2666" i="26"/>
  <c r="U2665" i="26"/>
  <c r="U2664" i="26"/>
  <c r="U2663" i="26"/>
  <c r="U2662" i="26"/>
  <c r="U2661" i="26"/>
  <c r="U2660" i="26"/>
  <c r="U2659" i="26"/>
  <c r="U2658" i="26"/>
  <c r="U2657" i="26"/>
  <c r="U2656" i="26"/>
  <c r="U2655" i="26"/>
  <c r="U2654" i="26"/>
  <c r="U2653" i="26"/>
  <c r="U2652" i="26"/>
  <c r="U2651" i="26"/>
  <c r="U2650" i="26"/>
  <c r="U2649" i="26"/>
  <c r="U2648" i="26"/>
  <c r="U2647" i="26"/>
  <c r="U2646" i="26"/>
  <c r="U2645" i="26"/>
  <c r="U2644" i="26"/>
  <c r="U2643" i="26"/>
  <c r="U2642" i="26"/>
  <c r="U2641" i="26"/>
  <c r="U2640" i="26"/>
  <c r="U2639" i="26"/>
  <c r="U2638" i="26"/>
  <c r="U2637" i="26"/>
  <c r="U2636" i="26"/>
  <c r="U2635" i="26"/>
  <c r="U2634" i="26"/>
  <c r="U2633" i="26"/>
  <c r="U2632" i="26"/>
  <c r="U2631" i="26"/>
  <c r="U2630" i="26"/>
  <c r="U2629" i="26"/>
  <c r="U2628" i="26"/>
  <c r="U2627" i="26"/>
  <c r="U2626" i="26"/>
  <c r="U2625" i="26"/>
  <c r="U2624" i="26"/>
  <c r="U2623" i="26"/>
  <c r="U2622" i="26"/>
  <c r="U2621" i="26"/>
  <c r="U2620" i="26"/>
  <c r="U2619" i="26"/>
  <c r="U2618" i="26"/>
  <c r="U2617" i="26"/>
  <c r="U2616" i="26"/>
  <c r="U2615" i="26"/>
  <c r="U2614" i="26"/>
  <c r="U2613" i="26"/>
  <c r="U2612" i="26"/>
  <c r="U2611" i="26"/>
  <c r="U2610" i="26"/>
  <c r="U2609" i="26"/>
  <c r="U2608" i="26"/>
  <c r="U2607" i="26"/>
  <c r="U2606" i="26"/>
  <c r="U2605" i="26"/>
  <c r="U2604" i="26"/>
  <c r="U2603" i="26"/>
  <c r="U2602" i="26"/>
  <c r="U2601" i="26"/>
  <c r="U2600" i="26"/>
  <c r="U2599" i="26"/>
  <c r="U2598" i="26"/>
  <c r="U2597" i="26"/>
  <c r="U2596" i="26"/>
  <c r="U2595" i="26"/>
  <c r="U2594" i="26"/>
  <c r="U2593" i="26"/>
  <c r="U2592" i="26"/>
  <c r="U2591" i="26"/>
  <c r="U2590" i="26"/>
  <c r="U2589" i="26"/>
  <c r="U2588" i="26"/>
  <c r="U2587" i="26"/>
  <c r="U2586" i="26"/>
  <c r="U2585" i="26"/>
  <c r="U2584" i="26"/>
  <c r="U2583" i="26"/>
  <c r="U2582" i="26"/>
  <c r="U2581" i="26"/>
  <c r="U2580" i="26"/>
  <c r="U2579" i="26"/>
  <c r="U2578" i="26"/>
  <c r="U2577" i="26"/>
  <c r="U2576" i="26"/>
  <c r="U2575" i="26"/>
  <c r="U2574" i="26"/>
  <c r="U2573" i="26"/>
  <c r="U2572" i="26"/>
  <c r="U2571" i="26"/>
  <c r="U2570" i="26"/>
  <c r="U2569" i="26"/>
  <c r="U2568" i="26"/>
  <c r="U2567" i="26"/>
  <c r="U2566" i="26"/>
  <c r="U2565" i="26"/>
  <c r="U2564" i="26"/>
  <c r="U2563" i="26"/>
  <c r="U2562" i="26"/>
  <c r="U2561" i="26"/>
  <c r="U2560" i="26"/>
  <c r="U2559" i="26"/>
  <c r="U2558" i="26"/>
  <c r="U2557" i="26"/>
  <c r="U2556" i="26"/>
  <c r="U2555" i="26"/>
  <c r="U2554" i="26"/>
  <c r="U2553" i="26"/>
  <c r="U2552" i="26"/>
  <c r="U2551" i="26"/>
  <c r="U2550" i="26"/>
  <c r="U2549" i="26"/>
  <c r="U2548" i="26"/>
  <c r="U2547" i="26"/>
  <c r="U2546" i="26"/>
  <c r="U2545" i="26"/>
  <c r="U2544" i="26"/>
  <c r="U2543" i="26"/>
  <c r="U2542" i="26"/>
  <c r="U2541" i="26"/>
  <c r="U2540" i="26"/>
  <c r="U2539" i="26"/>
  <c r="U2538" i="26"/>
  <c r="U2537" i="26"/>
  <c r="U2536" i="26"/>
  <c r="U2535" i="26"/>
  <c r="U2534" i="26"/>
  <c r="U2533" i="26"/>
  <c r="U2532" i="26"/>
  <c r="U2531" i="26"/>
  <c r="U2530" i="26"/>
  <c r="U2529" i="26"/>
  <c r="U2528" i="26"/>
  <c r="U2527" i="26"/>
  <c r="U2526" i="26"/>
  <c r="U2525" i="26"/>
  <c r="U2524" i="26"/>
  <c r="U2523" i="26"/>
  <c r="U2522" i="26"/>
  <c r="U2521" i="26"/>
  <c r="U2520" i="26"/>
  <c r="U2519" i="26"/>
  <c r="U2518" i="26"/>
  <c r="U2517" i="26"/>
  <c r="U2516" i="26"/>
  <c r="U2515" i="26"/>
  <c r="U2514" i="26"/>
  <c r="U2513" i="26"/>
  <c r="U2512" i="26"/>
  <c r="U2511" i="26"/>
  <c r="U2510" i="26"/>
  <c r="U2509" i="26"/>
  <c r="U2508" i="26"/>
  <c r="U2507" i="26"/>
  <c r="U2506" i="26"/>
  <c r="U2505" i="26"/>
  <c r="U2504" i="26"/>
  <c r="U2503" i="26"/>
  <c r="U2502" i="26"/>
  <c r="U2501" i="26"/>
  <c r="U2500" i="26"/>
  <c r="U2499" i="26"/>
  <c r="U2498" i="26"/>
  <c r="U2497" i="26"/>
  <c r="U2496" i="26"/>
  <c r="U2495" i="26"/>
  <c r="U2494" i="26"/>
  <c r="U2493" i="26"/>
  <c r="U2492" i="26"/>
  <c r="U2491" i="26"/>
  <c r="U2490" i="26"/>
  <c r="U2489" i="26"/>
  <c r="U2488" i="26"/>
  <c r="U2487" i="26"/>
  <c r="U2486" i="26"/>
  <c r="U2485" i="26"/>
  <c r="U2484" i="26"/>
  <c r="U2483" i="26"/>
  <c r="U2482" i="26"/>
  <c r="U2481" i="26"/>
  <c r="U2480" i="26"/>
  <c r="U2479" i="26"/>
  <c r="U2478" i="26"/>
  <c r="U2477" i="26"/>
  <c r="U2476" i="26"/>
  <c r="U2475" i="26"/>
  <c r="U2474" i="26"/>
  <c r="U2473" i="26"/>
  <c r="U2472" i="26"/>
  <c r="U2471" i="26"/>
  <c r="U2470" i="26"/>
  <c r="U2469" i="26"/>
  <c r="U2468" i="26"/>
  <c r="U2467" i="26"/>
  <c r="U2466" i="26"/>
  <c r="U2465" i="26"/>
  <c r="U2464" i="26"/>
  <c r="U2463" i="26"/>
  <c r="U2462" i="26"/>
  <c r="U2461" i="26"/>
  <c r="U2460" i="26"/>
  <c r="U2459" i="26"/>
  <c r="U2458" i="26"/>
  <c r="U2457" i="26"/>
  <c r="U2456" i="26"/>
  <c r="U2455" i="26"/>
  <c r="U2454" i="26"/>
  <c r="U2453" i="26"/>
  <c r="U2452" i="26"/>
  <c r="U2451" i="26"/>
  <c r="U2450" i="26"/>
  <c r="U2449" i="26"/>
  <c r="U2448" i="26"/>
  <c r="U2447" i="26"/>
  <c r="U2446" i="26"/>
  <c r="U2445" i="26"/>
  <c r="U2444" i="26"/>
  <c r="U2443" i="26"/>
  <c r="U2442" i="26"/>
  <c r="U2441" i="26"/>
  <c r="U2440" i="26"/>
  <c r="U2439" i="26"/>
  <c r="U2438" i="26"/>
  <c r="U2437" i="26"/>
  <c r="U2436" i="26"/>
  <c r="U2435" i="26"/>
  <c r="U2434" i="26"/>
  <c r="U2433" i="26"/>
  <c r="U2432" i="26"/>
  <c r="U2431" i="26"/>
  <c r="U2430" i="26"/>
  <c r="U2429" i="26"/>
  <c r="U2428" i="26"/>
  <c r="U2427" i="26"/>
  <c r="U2426" i="26"/>
  <c r="U2425" i="26"/>
  <c r="U2424" i="26"/>
  <c r="U2423" i="26"/>
  <c r="U2422" i="26"/>
  <c r="U2421" i="26"/>
  <c r="U2420" i="26"/>
  <c r="U2419" i="26"/>
  <c r="U2418" i="26"/>
  <c r="U2417" i="26"/>
  <c r="U2416" i="26"/>
  <c r="U2415" i="26"/>
  <c r="U2414" i="26"/>
  <c r="U2413" i="26"/>
  <c r="U2412" i="26"/>
  <c r="U2411" i="26"/>
  <c r="U2410" i="26"/>
  <c r="U2409" i="26"/>
  <c r="U2408" i="26"/>
  <c r="U2407" i="26"/>
  <c r="U2406" i="26"/>
  <c r="U2405" i="26"/>
  <c r="U2404" i="26"/>
  <c r="U2403" i="26"/>
  <c r="U2402" i="26"/>
  <c r="U2401" i="26"/>
  <c r="U2400" i="26"/>
  <c r="U2399" i="26"/>
  <c r="U2398" i="26"/>
  <c r="U2397" i="26"/>
  <c r="U2396" i="26"/>
  <c r="U2395" i="26"/>
  <c r="U2394" i="26"/>
  <c r="U2393" i="26"/>
  <c r="U2392" i="26"/>
  <c r="U2391" i="26"/>
  <c r="U2390" i="26"/>
  <c r="U2389" i="26"/>
  <c r="U2388" i="26"/>
  <c r="U2387" i="26"/>
  <c r="U2386" i="26"/>
  <c r="U2385" i="26"/>
  <c r="U2384" i="26"/>
  <c r="U2383" i="26"/>
  <c r="U2382" i="26"/>
  <c r="U2381" i="26"/>
  <c r="U2380" i="26"/>
  <c r="U2379" i="26"/>
  <c r="U2378" i="26"/>
  <c r="U2377" i="26"/>
  <c r="U2376" i="26"/>
  <c r="U2375" i="26"/>
  <c r="U2374" i="26"/>
  <c r="U2373" i="26"/>
  <c r="U2372" i="26"/>
  <c r="U2371" i="26"/>
  <c r="U2370" i="26"/>
  <c r="U2369" i="26"/>
  <c r="U2368" i="26"/>
  <c r="U2367" i="26"/>
  <c r="U2366" i="26"/>
  <c r="U2365" i="26"/>
  <c r="U2364" i="26"/>
  <c r="U2363" i="26"/>
  <c r="U2362" i="26"/>
  <c r="U2361" i="26"/>
  <c r="U2360" i="26"/>
  <c r="U2359" i="26"/>
  <c r="U2358" i="26"/>
  <c r="U2357" i="26"/>
  <c r="U2356" i="26"/>
  <c r="U2355" i="26"/>
  <c r="U2354" i="26"/>
  <c r="U2353" i="26"/>
  <c r="U2352" i="26"/>
  <c r="U2351" i="26"/>
  <c r="U2350" i="26"/>
  <c r="U2349" i="26"/>
  <c r="U2348" i="26"/>
  <c r="U2347" i="26"/>
  <c r="U2346" i="26"/>
  <c r="U2345" i="26"/>
  <c r="U2344" i="26"/>
  <c r="U2343" i="26"/>
  <c r="U2342" i="26"/>
  <c r="U2341" i="26"/>
  <c r="U2340" i="26"/>
  <c r="U2339" i="26"/>
  <c r="U2338" i="26"/>
  <c r="U2337" i="26"/>
  <c r="U2336" i="26"/>
  <c r="U2335" i="26"/>
  <c r="U2334" i="26"/>
  <c r="U2333" i="26"/>
  <c r="U2332" i="26"/>
  <c r="U2331" i="26"/>
  <c r="U2330" i="26"/>
  <c r="U2329" i="26"/>
  <c r="U2328" i="26"/>
  <c r="U2327" i="26"/>
  <c r="U2326" i="26"/>
  <c r="U2325" i="26"/>
  <c r="U2324" i="26"/>
  <c r="U2323" i="26"/>
  <c r="U2322" i="26"/>
  <c r="U2321" i="26"/>
  <c r="U2320" i="26"/>
  <c r="U2319" i="26"/>
  <c r="U2318" i="26"/>
  <c r="U2317" i="26"/>
  <c r="U2316" i="26"/>
  <c r="U2315" i="26"/>
  <c r="U2314" i="26"/>
  <c r="U2313" i="26"/>
  <c r="U2312" i="26"/>
  <c r="U2311" i="26"/>
  <c r="U2310" i="26"/>
  <c r="U2309" i="26"/>
  <c r="U2308" i="26"/>
  <c r="U2307" i="26"/>
  <c r="U2306" i="26"/>
  <c r="U2305" i="26"/>
  <c r="U2304" i="26"/>
  <c r="U2303" i="26"/>
  <c r="U2302" i="26"/>
  <c r="U2301" i="26"/>
  <c r="U2300" i="26"/>
  <c r="U2299" i="26"/>
  <c r="U2298" i="26"/>
  <c r="U2297" i="26"/>
  <c r="U2296" i="26"/>
  <c r="U2295" i="26"/>
  <c r="U2294" i="26"/>
  <c r="U2293" i="26"/>
  <c r="U2292" i="26"/>
  <c r="U2291" i="26"/>
  <c r="U2290" i="26"/>
  <c r="U2289" i="26"/>
  <c r="U2288" i="26"/>
  <c r="U2287" i="26"/>
  <c r="U2286" i="26"/>
  <c r="U2285" i="26"/>
  <c r="U2284" i="26"/>
  <c r="U2283" i="26"/>
  <c r="U2282" i="26"/>
  <c r="U2281" i="26"/>
  <c r="U2280" i="26"/>
  <c r="U2279" i="26"/>
  <c r="U2278" i="26"/>
  <c r="U2277" i="26"/>
  <c r="U2276" i="26"/>
  <c r="U2275" i="26"/>
  <c r="U2274" i="26"/>
  <c r="U2273" i="26"/>
  <c r="U2272" i="26"/>
  <c r="U2271" i="26"/>
  <c r="U2270" i="26"/>
  <c r="U2269" i="26"/>
  <c r="U2268" i="26"/>
  <c r="U2267" i="26"/>
  <c r="U2266" i="26"/>
  <c r="U2265" i="26"/>
  <c r="U2264" i="26"/>
  <c r="U2263" i="26"/>
  <c r="U2262" i="26"/>
  <c r="U2261" i="26"/>
  <c r="U2260" i="26"/>
  <c r="U2259" i="26"/>
  <c r="U2258" i="26"/>
  <c r="U2257" i="26"/>
  <c r="U2256" i="26"/>
  <c r="U2255" i="26"/>
  <c r="U2254" i="26"/>
  <c r="U2253" i="26"/>
  <c r="U2252" i="26"/>
  <c r="U2251" i="26"/>
  <c r="U2250" i="26"/>
  <c r="U2249" i="26"/>
  <c r="U2248" i="26"/>
  <c r="U2247" i="26"/>
  <c r="U2246" i="26"/>
  <c r="U2245" i="26"/>
  <c r="U2244" i="26"/>
  <c r="U2243" i="26"/>
  <c r="U2242" i="26"/>
  <c r="U2241" i="26"/>
  <c r="U2240" i="26"/>
  <c r="U2239" i="26"/>
  <c r="U2238" i="26"/>
  <c r="U2237" i="26"/>
  <c r="U2236" i="26"/>
  <c r="U2235" i="26"/>
  <c r="U2234" i="26"/>
  <c r="U2233" i="26"/>
  <c r="U2232" i="26"/>
  <c r="U2231" i="26"/>
  <c r="U2230" i="26"/>
  <c r="U2229" i="26"/>
  <c r="U2228" i="26"/>
  <c r="U2227" i="26"/>
  <c r="U2226" i="26"/>
  <c r="U2225" i="26"/>
  <c r="U2224" i="26"/>
  <c r="U2223" i="26"/>
  <c r="U2222" i="26"/>
  <c r="U2221" i="26"/>
  <c r="U2220" i="26"/>
  <c r="U2219" i="26"/>
  <c r="U2218" i="26"/>
  <c r="U2217" i="26"/>
  <c r="U2216" i="26"/>
  <c r="U2215" i="26"/>
  <c r="U2214" i="26"/>
  <c r="U2213" i="26"/>
  <c r="U2212" i="26"/>
  <c r="U2211" i="26"/>
  <c r="U2210" i="26"/>
  <c r="U2209" i="26"/>
  <c r="U2208" i="26"/>
  <c r="U2207" i="26"/>
  <c r="U2206" i="26"/>
  <c r="U2205" i="26"/>
  <c r="U2204" i="26"/>
  <c r="U2203" i="26"/>
  <c r="U2202" i="26"/>
  <c r="U2201" i="26"/>
  <c r="U2200" i="26"/>
  <c r="U2199" i="26"/>
  <c r="U2198" i="26"/>
  <c r="U2197" i="26"/>
  <c r="U2196" i="26"/>
  <c r="U2195" i="26"/>
  <c r="U2194" i="26"/>
  <c r="U2193" i="26"/>
  <c r="U2192" i="26"/>
  <c r="U2191" i="26"/>
  <c r="U2190" i="26"/>
  <c r="U2189" i="26"/>
  <c r="U2188" i="26"/>
  <c r="U2187" i="26"/>
  <c r="U2186" i="26"/>
  <c r="U2185" i="26"/>
  <c r="U2184" i="26"/>
  <c r="U2183" i="26"/>
  <c r="U2182" i="26"/>
  <c r="U2181" i="26"/>
  <c r="U2180" i="26"/>
  <c r="U2179" i="26"/>
  <c r="U2178" i="26"/>
  <c r="U2177" i="26"/>
  <c r="U2176" i="26"/>
  <c r="U2175" i="26"/>
  <c r="U2174" i="26"/>
  <c r="U2173" i="26"/>
  <c r="U2172" i="26"/>
  <c r="U2171" i="26"/>
  <c r="U2170" i="26"/>
  <c r="U2169" i="26"/>
  <c r="U2168" i="26"/>
  <c r="U2167" i="26"/>
  <c r="U2166" i="26"/>
  <c r="U2165" i="26"/>
  <c r="U2164" i="26"/>
  <c r="U2163" i="26"/>
  <c r="U2162" i="26"/>
  <c r="U2161" i="26"/>
  <c r="U2160" i="26"/>
  <c r="U2159" i="26"/>
  <c r="U2158" i="26"/>
  <c r="U2157" i="26"/>
  <c r="U2156" i="26"/>
  <c r="U2155" i="26"/>
  <c r="U2154" i="26"/>
  <c r="U2153" i="26"/>
  <c r="U2152" i="26"/>
  <c r="U2151" i="26"/>
  <c r="U2150" i="26"/>
  <c r="U2149" i="26"/>
  <c r="U2148" i="26"/>
  <c r="U2147" i="26"/>
  <c r="U2146" i="26"/>
  <c r="U2145" i="26"/>
  <c r="U2144" i="26"/>
  <c r="U2143" i="26"/>
  <c r="U2142" i="26"/>
  <c r="U2141" i="26"/>
  <c r="U2140" i="26"/>
  <c r="U2139" i="26"/>
  <c r="U2138" i="26"/>
  <c r="U2137" i="26"/>
  <c r="U2136" i="26"/>
  <c r="U2135" i="26"/>
  <c r="U2134" i="26"/>
  <c r="U2133" i="26"/>
  <c r="U2132" i="26"/>
  <c r="U2131" i="26"/>
  <c r="U2130" i="26"/>
  <c r="U2129" i="26"/>
  <c r="U2128" i="26"/>
  <c r="U2127" i="26"/>
  <c r="U2126" i="26"/>
  <c r="U2125" i="26"/>
  <c r="U2124" i="26"/>
  <c r="U2123" i="26"/>
  <c r="U2122" i="26"/>
  <c r="U2121" i="26"/>
  <c r="U2120" i="26"/>
  <c r="U2119" i="26"/>
  <c r="U2118" i="26"/>
  <c r="U2117" i="26"/>
  <c r="U2116" i="26"/>
  <c r="U2115" i="26"/>
  <c r="U2114" i="26"/>
  <c r="U2113" i="26"/>
  <c r="U2112" i="26"/>
  <c r="U2111" i="26"/>
  <c r="U2110" i="26"/>
  <c r="U2109" i="26"/>
  <c r="U2108" i="26"/>
  <c r="U2107" i="26"/>
  <c r="U2106" i="26"/>
  <c r="U2105" i="26"/>
  <c r="U2104" i="26"/>
  <c r="U2103" i="26"/>
  <c r="U2102" i="26"/>
  <c r="U2101" i="26"/>
  <c r="U2100" i="26"/>
  <c r="U2099" i="26"/>
  <c r="U2098" i="26"/>
  <c r="U2097" i="26"/>
  <c r="U2096" i="26"/>
  <c r="U2095" i="26"/>
  <c r="U2094" i="26"/>
  <c r="U2093" i="26"/>
  <c r="U2092" i="26"/>
  <c r="U2091" i="26"/>
  <c r="U2090" i="26"/>
  <c r="U2089" i="26"/>
  <c r="U2088" i="26"/>
  <c r="U2087" i="26"/>
  <c r="U2086" i="26"/>
  <c r="U2085" i="26"/>
  <c r="U2084" i="26"/>
  <c r="U2083" i="26"/>
  <c r="U2082" i="26"/>
  <c r="U2081" i="26"/>
  <c r="U2080" i="26"/>
  <c r="U2079" i="26"/>
  <c r="U2078" i="26"/>
  <c r="U2077" i="26"/>
  <c r="U2076" i="26"/>
  <c r="U2075" i="26"/>
  <c r="U2074" i="26"/>
  <c r="U2073" i="26"/>
  <c r="U2072" i="26"/>
  <c r="U2071" i="26"/>
  <c r="U2070" i="26"/>
  <c r="U2069" i="26"/>
  <c r="U2068" i="26"/>
  <c r="U2067" i="26"/>
  <c r="U2066" i="26"/>
  <c r="U2065" i="26"/>
  <c r="U2064" i="26"/>
  <c r="U2063" i="26"/>
  <c r="U2062" i="26"/>
  <c r="U2061" i="26"/>
  <c r="U2060" i="26"/>
  <c r="U2059" i="26"/>
  <c r="U2058" i="26"/>
  <c r="U2057" i="26"/>
  <c r="U2056" i="26"/>
  <c r="U2055" i="26"/>
  <c r="U2054" i="26"/>
  <c r="U2053" i="26"/>
  <c r="U2052" i="26"/>
  <c r="U2051" i="26"/>
  <c r="U2050" i="26"/>
  <c r="U2049" i="26"/>
  <c r="U2048" i="26"/>
  <c r="U2047" i="26"/>
  <c r="U2046" i="26"/>
  <c r="U2045" i="26"/>
  <c r="U2044" i="26"/>
  <c r="U2043" i="26"/>
  <c r="U2042" i="26"/>
  <c r="U2041" i="26"/>
  <c r="U2040" i="26"/>
  <c r="U2039" i="26"/>
  <c r="U2038" i="26"/>
  <c r="U2037" i="26"/>
  <c r="U2036" i="26"/>
  <c r="U2035" i="26"/>
  <c r="U2034" i="26"/>
  <c r="U2033" i="26"/>
  <c r="U2032" i="26"/>
  <c r="U2031" i="26"/>
  <c r="U2030" i="26"/>
  <c r="U2029" i="26"/>
  <c r="U2028" i="26"/>
  <c r="U2027" i="26"/>
  <c r="U2026" i="26"/>
  <c r="U2025" i="26"/>
  <c r="U2024" i="26"/>
  <c r="U2023" i="26"/>
  <c r="U2022" i="26"/>
  <c r="U2021" i="26"/>
  <c r="U2020" i="26"/>
  <c r="U2019" i="26"/>
  <c r="U2018" i="26"/>
  <c r="U2017" i="26"/>
  <c r="U2016" i="26"/>
  <c r="U2015" i="26"/>
  <c r="U2014" i="26"/>
  <c r="U2013" i="26"/>
  <c r="U2012" i="26"/>
  <c r="U2011" i="26"/>
  <c r="U2010" i="26"/>
  <c r="U2009" i="26"/>
  <c r="U2008" i="26"/>
  <c r="U2007" i="26"/>
  <c r="U2006" i="26"/>
  <c r="U2005" i="26"/>
  <c r="U2004" i="26"/>
  <c r="U2003" i="26"/>
  <c r="U2002" i="26"/>
  <c r="U2001" i="26"/>
  <c r="U2000" i="26"/>
  <c r="U1999" i="26"/>
  <c r="U1998" i="26"/>
  <c r="U1997" i="26"/>
  <c r="U1996" i="26"/>
  <c r="U1995" i="26"/>
  <c r="U1994" i="26"/>
  <c r="U1993" i="26"/>
  <c r="U1992" i="26"/>
  <c r="U1991" i="26"/>
  <c r="U1990" i="26"/>
  <c r="U1989" i="26"/>
  <c r="U1988" i="26"/>
  <c r="U1987" i="26"/>
  <c r="U1986" i="26"/>
  <c r="U1985" i="26"/>
  <c r="U1984" i="26"/>
  <c r="U1983" i="26"/>
  <c r="U1982" i="26"/>
  <c r="U1981" i="26"/>
  <c r="U1980" i="26"/>
  <c r="U1979" i="26"/>
  <c r="U1978" i="26"/>
  <c r="U1977" i="26"/>
  <c r="U1976" i="26"/>
  <c r="U1975" i="26"/>
  <c r="U1974" i="26"/>
  <c r="U1973" i="26"/>
  <c r="U1972" i="26"/>
  <c r="U1971" i="26"/>
  <c r="U1970" i="26"/>
  <c r="U1969" i="26"/>
  <c r="U1968" i="26"/>
  <c r="U1967" i="26"/>
  <c r="U1966" i="26"/>
  <c r="U1965" i="26"/>
  <c r="U1964" i="26"/>
  <c r="U1963" i="26"/>
  <c r="U1962" i="26"/>
  <c r="U1961" i="26"/>
  <c r="U1960" i="26"/>
  <c r="U1959" i="26"/>
  <c r="U1958" i="26"/>
  <c r="U1957" i="26"/>
  <c r="U1956" i="26"/>
  <c r="U1955" i="26"/>
  <c r="U1954" i="26"/>
  <c r="U1953" i="26"/>
  <c r="U1952" i="26"/>
  <c r="U1951" i="26"/>
  <c r="U1950" i="26"/>
  <c r="U1949" i="26"/>
  <c r="U1948" i="26"/>
  <c r="U1947" i="26"/>
  <c r="U1946" i="26"/>
  <c r="U1945" i="26"/>
  <c r="U1944" i="26"/>
  <c r="U1943" i="26"/>
  <c r="U1942" i="26"/>
  <c r="U1941" i="26"/>
  <c r="U1940" i="26"/>
  <c r="U1939" i="26"/>
  <c r="U1938" i="26"/>
  <c r="U1937" i="26"/>
  <c r="U1936" i="26"/>
  <c r="U1935" i="26"/>
  <c r="U1934" i="26"/>
  <c r="U1933" i="26"/>
  <c r="U1932" i="26"/>
  <c r="U1931" i="26"/>
  <c r="U1930" i="26"/>
  <c r="U1929" i="26"/>
  <c r="U1928" i="26"/>
  <c r="U1927" i="26"/>
  <c r="U1926" i="26"/>
  <c r="U1925" i="26"/>
  <c r="U1924" i="26"/>
  <c r="U1923" i="26"/>
  <c r="U1922" i="26"/>
  <c r="U1921" i="26"/>
  <c r="U1920" i="26"/>
  <c r="U1919" i="26"/>
  <c r="U1918" i="26"/>
  <c r="U1917" i="26"/>
  <c r="U1916" i="26"/>
  <c r="U1915" i="26"/>
  <c r="U1914" i="26"/>
  <c r="U1913" i="26"/>
  <c r="U1912" i="26"/>
  <c r="U1911" i="26"/>
  <c r="U1910" i="26"/>
  <c r="U1909" i="26"/>
  <c r="U1908" i="26"/>
  <c r="U1907" i="26"/>
  <c r="U1906" i="26"/>
  <c r="U1905" i="26"/>
  <c r="U1904" i="26"/>
  <c r="U1903" i="26"/>
  <c r="U1902" i="26"/>
  <c r="U1901" i="26"/>
  <c r="U1900" i="26"/>
  <c r="U1899" i="26"/>
  <c r="U1898" i="26"/>
  <c r="U1897" i="26"/>
  <c r="U1896" i="26"/>
  <c r="U1895" i="26"/>
  <c r="U1894" i="26"/>
  <c r="U1893" i="26"/>
  <c r="U1892" i="26"/>
  <c r="U1891" i="26"/>
  <c r="U1890" i="26"/>
  <c r="U1889" i="26"/>
  <c r="U1888" i="26"/>
  <c r="U1887" i="26"/>
  <c r="U1886" i="26"/>
  <c r="U1885" i="26"/>
  <c r="U1884" i="26"/>
  <c r="U1883" i="26"/>
  <c r="U1882" i="26"/>
  <c r="U1881" i="26"/>
  <c r="U1880" i="26"/>
  <c r="U1879" i="26"/>
  <c r="U1878" i="26"/>
  <c r="U1877" i="26"/>
  <c r="U1876" i="26"/>
  <c r="U1875" i="26"/>
  <c r="U1874" i="26"/>
  <c r="U1873" i="26"/>
  <c r="U1872" i="26"/>
  <c r="U1871" i="26"/>
  <c r="U1870" i="26"/>
  <c r="U1869" i="26"/>
  <c r="U1868" i="26"/>
  <c r="U1867" i="26"/>
  <c r="U1866" i="26"/>
  <c r="U1865" i="26"/>
  <c r="U1864" i="26"/>
  <c r="U1863" i="26"/>
  <c r="U1862" i="26"/>
  <c r="U1861" i="26"/>
  <c r="U1860" i="26"/>
  <c r="U1859" i="26"/>
  <c r="U1858" i="26"/>
  <c r="U1857" i="26"/>
  <c r="U1856" i="26"/>
  <c r="U1855" i="26"/>
  <c r="U1854" i="26"/>
  <c r="U1853" i="26"/>
  <c r="U1852" i="26"/>
  <c r="U1851" i="26"/>
  <c r="U1850" i="26"/>
  <c r="U1849" i="26"/>
  <c r="U1848" i="26"/>
  <c r="U1847" i="26"/>
  <c r="U1846" i="26"/>
  <c r="U1845" i="26"/>
  <c r="U1844" i="26"/>
  <c r="U1843" i="26"/>
  <c r="U1842" i="26"/>
  <c r="U1841" i="26"/>
  <c r="U1840" i="26"/>
  <c r="U1839" i="26"/>
  <c r="U1838" i="26"/>
  <c r="U1837" i="26"/>
  <c r="U1836" i="26"/>
  <c r="U1835" i="26"/>
  <c r="U1834" i="26"/>
  <c r="U1833" i="26"/>
  <c r="U1832" i="26"/>
  <c r="U1831" i="26"/>
  <c r="U1830" i="26"/>
  <c r="U1829" i="26"/>
  <c r="U1828" i="26"/>
  <c r="U1827" i="26"/>
  <c r="U1826" i="26"/>
  <c r="U1825" i="26"/>
  <c r="U1824" i="26"/>
  <c r="U1823" i="26"/>
  <c r="U1822" i="26"/>
  <c r="U1821" i="26"/>
  <c r="U1820" i="26"/>
  <c r="U1819" i="26"/>
  <c r="U1818" i="26"/>
  <c r="U1817" i="26"/>
  <c r="U1816" i="26"/>
  <c r="U1815" i="26"/>
  <c r="U1814" i="26"/>
  <c r="U1813" i="26"/>
  <c r="U1812" i="26"/>
  <c r="U1811" i="26"/>
  <c r="U1810" i="26"/>
  <c r="U1809" i="26"/>
  <c r="U1808" i="26"/>
  <c r="U1807" i="26"/>
  <c r="U1806" i="26"/>
  <c r="U1805" i="26"/>
  <c r="U1804" i="26"/>
  <c r="U1803" i="26"/>
  <c r="U1802" i="26"/>
  <c r="U1801" i="26"/>
  <c r="U1800" i="26"/>
  <c r="U1799" i="26"/>
  <c r="U1798" i="26"/>
  <c r="U1797" i="26"/>
  <c r="U1796" i="26"/>
  <c r="U1795" i="26"/>
  <c r="U1794" i="26"/>
  <c r="U1793" i="26"/>
  <c r="U1792" i="26"/>
  <c r="U1791" i="26"/>
  <c r="U1790" i="26"/>
  <c r="U1789" i="26"/>
  <c r="U1788" i="26"/>
  <c r="U1787" i="26"/>
  <c r="U1786" i="26"/>
  <c r="U1785" i="26"/>
  <c r="U1784" i="26"/>
  <c r="U1783" i="26"/>
  <c r="U1782" i="26"/>
  <c r="U1781" i="26"/>
  <c r="U1780" i="26"/>
  <c r="U1779" i="26"/>
  <c r="U1778" i="26"/>
  <c r="U1777" i="26"/>
  <c r="U1776" i="26"/>
  <c r="U1775" i="26"/>
  <c r="U1774" i="26"/>
  <c r="U1773" i="26"/>
  <c r="U1772" i="26"/>
  <c r="U1771" i="26"/>
  <c r="U1770" i="26"/>
  <c r="U1769" i="26"/>
  <c r="U1768" i="26"/>
  <c r="U1767" i="26"/>
  <c r="U1766" i="26"/>
  <c r="U1765" i="26"/>
  <c r="U1764" i="26"/>
  <c r="U1763" i="26"/>
  <c r="U1762" i="26"/>
  <c r="U1761" i="26"/>
  <c r="U1760" i="26"/>
  <c r="U1759" i="26"/>
  <c r="U1758" i="26"/>
  <c r="U1757" i="26"/>
  <c r="U1756" i="26"/>
  <c r="U1755" i="26"/>
  <c r="U1754" i="26"/>
  <c r="U1753" i="26"/>
  <c r="U1752" i="26"/>
  <c r="U1751" i="26"/>
  <c r="U1750" i="26"/>
  <c r="U1749" i="26"/>
  <c r="U1748" i="26"/>
  <c r="U1747" i="26"/>
  <c r="U1746" i="26"/>
  <c r="U1745" i="26"/>
  <c r="U1744" i="26"/>
  <c r="U1743" i="26"/>
  <c r="U1742" i="26"/>
  <c r="U1741" i="26"/>
  <c r="U1740" i="26"/>
  <c r="U1739" i="26"/>
  <c r="U1738" i="26"/>
  <c r="U1737" i="26"/>
  <c r="U1736" i="26"/>
  <c r="U1735" i="26"/>
  <c r="U1734" i="26"/>
  <c r="U1733" i="26"/>
  <c r="U1732" i="26"/>
  <c r="U1731" i="26"/>
  <c r="U1730" i="26"/>
  <c r="U1729" i="26"/>
  <c r="U1728" i="26"/>
  <c r="U1727" i="26"/>
  <c r="U1726" i="26"/>
  <c r="U1725" i="26"/>
  <c r="U1724" i="26"/>
  <c r="U1723" i="26"/>
  <c r="U1722" i="26"/>
  <c r="U1721" i="26"/>
  <c r="U1720" i="26"/>
  <c r="U1719" i="26"/>
  <c r="U1718" i="26"/>
  <c r="U1717" i="26"/>
  <c r="U1716" i="26"/>
  <c r="U1715" i="26"/>
  <c r="U1714" i="26"/>
  <c r="U1713" i="26"/>
  <c r="U1712" i="26"/>
  <c r="U1711" i="26"/>
  <c r="U1710" i="26"/>
  <c r="U1709" i="26"/>
  <c r="U1708" i="26"/>
  <c r="U1707" i="26"/>
  <c r="U1706" i="26"/>
  <c r="U1705" i="26"/>
  <c r="U1704" i="26"/>
  <c r="U1703" i="26"/>
  <c r="U1702" i="26"/>
  <c r="U1701" i="26"/>
  <c r="U1700" i="26"/>
  <c r="U1699" i="26"/>
  <c r="U1698" i="26"/>
  <c r="U1697" i="26"/>
  <c r="U1696" i="26"/>
  <c r="U1695" i="26"/>
  <c r="U1694" i="26"/>
  <c r="U1693" i="26"/>
  <c r="U1692" i="26"/>
  <c r="U1691" i="26"/>
  <c r="U1690" i="26"/>
  <c r="U1689" i="26"/>
  <c r="U1688" i="26"/>
  <c r="U1687" i="26"/>
  <c r="U1686" i="26"/>
  <c r="U1685" i="26"/>
  <c r="U1684" i="26"/>
  <c r="U1683" i="26"/>
  <c r="U1682" i="26"/>
  <c r="U1681" i="26"/>
  <c r="U1680" i="26"/>
  <c r="U1679" i="26"/>
  <c r="U1678" i="26"/>
  <c r="U1677" i="26"/>
  <c r="U1676" i="26"/>
  <c r="U1675" i="26"/>
  <c r="U1674" i="26"/>
  <c r="U1673" i="26"/>
  <c r="U1672" i="26"/>
  <c r="U1671" i="26"/>
  <c r="U1670" i="26"/>
  <c r="U1669" i="26"/>
  <c r="U1668" i="26"/>
  <c r="U1667" i="26"/>
  <c r="U1666" i="26"/>
  <c r="U1665" i="26"/>
  <c r="U1664" i="26"/>
  <c r="U1663" i="26"/>
  <c r="U1662" i="26"/>
  <c r="U1661" i="26"/>
  <c r="U1660" i="26"/>
  <c r="U1659" i="26"/>
  <c r="U1658" i="26"/>
  <c r="U1657" i="26"/>
  <c r="U1656" i="26"/>
  <c r="U1655" i="26"/>
  <c r="U1654" i="26"/>
  <c r="U1653" i="26"/>
  <c r="U1652" i="26"/>
  <c r="U1651" i="26"/>
  <c r="U1650" i="26"/>
  <c r="U1649" i="26"/>
  <c r="U1648" i="26"/>
  <c r="U1647" i="26"/>
  <c r="U1646" i="26"/>
  <c r="U1645" i="26"/>
  <c r="U1644" i="26"/>
  <c r="U1643" i="26"/>
  <c r="U1642" i="26"/>
  <c r="U1641" i="26"/>
  <c r="U1640" i="26"/>
  <c r="U1639" i="26"/>
  <c r="U1638" i="26"/>
  <c r="U1637" i="26"/>
  <c r="U1636" i="26"/>
  <c r="U1635" i="26"/>
  <c r="U1634" i="26"/>
  <c r="U1633" i="26"/>
  <c r="U1632" i="26"/>
  <c r="U1631" i="26"/>
  <c r="U1630" i="26"/>
  <c r="U1629" i="26"/>
  <c r="U1628" i="26"/>
  <c r="U1627" i="26"/>
  <c r="U1626" i="26"/>
  <c r="U1625" i="26"/>
  <c r="U1624" i="26"/>
  <c r="U1623" i="26"/>
  <c r="U1622" i="26"/>
  <c r="U1621" i="26"/>
  <c r="U1620" i="26"/>
  <c r="U1619" i="26"/>
  <c r="U1618" i="26"/>
  <c r="U1617" i="26"/>
  <c r="U1616" i="26"/>
  <c r="U1615" i="26"/>
  <c r="U1614" i="26"/>
  <c r="U1613" i="26"/>
  <c r="U1612" i="26"/>
  <c r="U1611" i="26"/>
  <c r="U1610" i="26"/>
  <c r="U1609" i="26"/>
  <c r="U1608" i="26"/>
  <c r="U1607" i="26"/>
  <c r="U1606" i="26"/>
  <c r="U1605" i="26"/>
  <c r="U1604" i="26"/>
  <c r="U1603" i="26"/>
  <c r="U1602" i="26"/>
  <c r="U1601" i="26"/>
  <c r="U1600" i="26"/>
  <c r="U1599" i="26"/>
  <c r="U1598" i="26"/>
  <c r="U1597" i="26"/>
  <c r="U1596" i="26"/>
  <c r="U1595" i="26"/>
  <c r="U1594" i="26"/>
  <c r="U1593" i="26"/>
  <c r="U1592" i="26"/>
  <c r="U1591" i="26"/>
  <c r="U1590" i="26"/>
  <c r="U1589" i="26"/>
  <c r="U1588" i="26"/>
  <c r="U1587" i="26"/>
  <c r="U1586" i="26"/>
  <c r="U1585" i="26"/>
  <c r="U1584" i="26"/>
  <c r="U1583" i="26"/>
  <c r="U1582" i="26"/>
  <c r="U1581" i="26"/>
  <c r="U1580" i="26"/>
  <c r="U1579" i="26"/>
  <c r="U1578" i="26"/>
  <c r="U1577" i="26"/>
  <c r="U1576" i="26"/>
  <c r="U1575" i="26"/>
  <c r="U1574" i="26"/>
  <c r="U1573" i="26"/>
  <c r="U1572" i="26"/>
  <c r="U1571" i="26"/>
  <c r="U1570" i="26"/>
  <c r="U1569" i="26"/>
  <c r="U1568" i="26"/>
  <c r="U1567" i="26"/>
  <c r="U1566" i="26"/>
  <c r="U1565" i="26"/>
  <c r="U1564" i="26"/>
  <c r="U1563" i="26"/>
  <c r="U1562" i="26"/>
  <c r="U1561" i="26"/>
  <c r="U1560" i="26"/>
  <c r="U1559" i="26"/>
  <c r="U1558" i="26"/>
  <c r="U1557" i="26"/>
  <c r="U1556" i="26"/>
  <c r="U1555" i="26"/>
  <c r="U1554" i="26"/>
  <c r="U1553" i="26"/>
  <c r="U1552" i="26"/>
  <c r="U1551" i="26"/>
  <c r="U1550" i="26"/>
  <c r="U1549" i="26"/>
  <c r="U1548" i="26"/>
  <c r="U1547" i="26"/>
  <c r="U1546" i="26"/>
  <c r="U1545" i="26"/>
  <c r="U1544" i="26"/>
  <c r="U1543" i="26"/>
  <c r="U1542" i="26"/>
  <c r="U1541" i="26"/>
  <c r="U1540" i="26"/>
  <c r="U1539" i="26"/>
  <c r="U1538" i="26"/>
  <c r="U1537" i="26"/>
  <c r="U1536" i="26"/>
  <c r="U1535" i="26"/>
  <c r="U1534" i="26"/>
  <c r="U1533" i="26"/>
  <c r="U1532" i="26"/>
  <c r="U1531" i="26"/>
  <c r="U1530" i="26"/>
  <c r="U1529" i="26"/>
  <c r="U1528" i="26"/>
  <c r="U1527" i="26"/>
  <c r="U1526" i="26"/>
  <c r="U1525" i="26"/>
  <c r="U1524" i="26"/>
  <c r="U1523" i="26"/>
  <c r="U1522" i="26"/>
  <c r="U1521" i="26"/>
  <c r="U1520" i="26"/>
  <c r="U1519" i="26"/>
  <c r="U1518" i="26"/>
  <c r="U1517" i="26"/>
  <c r="U1516" i="26"/>
  <c r="U1515" i="26"/>
  <c r="U1514" i="26"/>
  <c r="U1513" i="26"/>
  <c r="U1512" i="26"/>
  <c r="U1511" i="26"/>
  <c r="U1510" i="26"/>
  <c r="U1509" i="26"/>
  <c r="U1508" i="26"/>
  <c r="U1507" i="26"/>
  <c r="U1506" i="26"/>
  <c r="U1505" i="26"/>
  <c r="U1504" i="26"/>
  <c r="U1503" i="26"/>
  <c r="U1502" i="26"/>
  <c r="U1501" i="26"/>
  <c r="U1500" i="26"/>
  <c r="U1499" i="26"/>
  <c r="U1498" i="26"/>
  <c r="U1497" i="26"/>
  <c r="U1496" i="26"/>
  <c r="U1495" i="26"/>
  <c r="U1494" i="26"/>
  <c r="U1493" i="26"/>
  <c r="U1492" i="26"/>
  <c r="U1491" i="26"/>
  <c r="U1490" i="26"/>
  <c r="U1489" i="26"/>
  <c r="U1488" i="26"/>
  <c r="U1487" i="26"/>
  <c r="U1486" i="26"/>
  <c r="U1485" i="26"/>
  <c r="U1484" i="26"/>
  <c r="U1483" i="26"/>
  <c r="U1482" i="26"/>
  <c r="U1481" i="26"/>
  <c r="U1480" i="26"/>
  <c r="U1479" i="26"/>
  <c r="U1478" i="26"/>
  <c r="U1477" i="26"/>
  <c r="U1476" i="26"/>
  <c r="U1475" i="26"/>
  <c r="U1474" i="26"/>
  <c r="U1473" i="26"/>
  <c r="U1472" i="26"/>
  <c r="U1471" i="26"/>
  <c r="U1470" i="26"/>
  <c r="U1469" i="26"/>
  <c r="U1468" i="26"/>
  <c r="U1467" i="26"/>
  <c r="U1466" i="26"/>
  <c r="U1465" i="26"/>
  <c r="U1464" i="26"/>
  <c r="U1463" i="26"/>
  <c r="U1462" i="26"/>
  <c r="U1461" i="26"/>
  <c r="U1460" i="26"/>
  <c r="U1459" i="26"/>
  <c r="U1458" i="26"/>
  <c r="U1457" i="26"/>
  <c r="U1456" i="26"/>
  <c r="U1455" i="26"/>
  <c r="U1454" i="26"/>
  <c r="U1453" i="26"/>
  <c r="U1452" i="26"/>
  <c r="U1451" i="26"/>
  <c r="U1450" i="26"/>
  <c r="U1449" i="26"/>
  <c r="U1448" i="26"/>
  <c r="U1447" i="26"/>
  <c r="U1446" i="26"/>
  <c r="U1445" i="26"/>
  <c r="U1444" i="26"/>
  <c r="U1443" i="26"/>
  <c r="U1442" i="26"/>
  <c r="U1441" i="26"/>
  <c r="U1440" i="26"/>
  <c r="U1439" i="26"/>
  <c r="U1438" i="26"/>
  <c r="U1437" i="26"/>
  <c r="U1436" i="26"/>
  <c r="U1435" i="26"/>
  <c r="U1434" i="26"/>
  <c r="U1433" i="26"/>
  <c r="U1432" i="26"/>
  <c r="U1431" i="26"/>
  <c r="U1430" i="26"/>
  <c r="U1429" i="26"/>
  <c r="U1428" i="26"/>
  <c r="U1427" i="26"/>
  <c r="U1426" i="26"/>
  <c r="U1425" i="26"/>
  <c r="U1424" i="26"/>
  <c r="U1423" i="26"/>
  <c r="U1422" i="26"/>
  <c r="U1421" i="26"/>
  <c r="U1420" i="26"/>
  <c r="U1419" i="26"/>
  <c r="U1418" i="26"/>
  <c r="U1417" i="26"/>
  <c r="U1416" i="26"/>
  <c r="U1415" i="26"/>
  <c r="U1414" i="26"/>
  <c r="U1413" i="26"/>
  <c r="U1412" i="26"/>
  <c r="U1411" i="26"/>
  <c r="U1410" i="26"/>
  <c r="U1409" i="26"/>
  <c r="U1408" i="26"/>
  <c r="U1407" i="26"/>
  <c r="U1406" i="26"/>
  <c r="U1405" i="26"/>
  <c r="U1404" i="26"/>
  <c r="U1403" i="26"/>
  <c r="U1402" i="26"/>
  <c r="U1401" i="26"/>
  <c r="U1400" i="26"/>
  <c r="U1399" i="26"/>
  <c r="U1398" i="26"/>
  <c r="U1397" i="26"/>
  <c r="U1396" i="26"/>
  <c r="U1395" i="26"/>
  <c r="U1394" i="26"/>
  <c r="U1393" i="26"/>
  <c r="U1392" i="26"/>
  <c r="U1391" i="26"/>
  <c r="U1390" i="26"/>
  <c r="U1389" i="26"/>
  <c r="U1388" i="26"/>
  <c r="U1387" i="26"/>
  <c r="U1386" i="26"/>
  <c r="U1385" i="26"/>
  <c r="U1384" i="26"/>
  <c r="U1383" i="26"/>
  <c r="U1382" i="26"/>
  <c r="U1381" i="26"/>
  <c r="U1380" i="26"/>
  <c r="U1379" i="26"/>
  <c r="U1378" i="26"/>
  <c r="U1377" i="26"/>
  <c r="U1376" i="26"/>
  <c r="U1375" i="26"/>
  <c r="U1374" i="26"/>
  <c r="U1373" i="26"/>
  <c r="U1372" i="26"/>
  <c r="U1371" i="26"/>
  <c r="U1370" i="26"/>
  <c r="U1369" i="26"/>
  <c r="U1368" i="26"/>
  <c r="U1367" i="26"/>
  <c r="U1366" i="26"/>
  <c r="U1365" i="26"/>
  <c r="U1364" i="26"/>
  <c r="U1363" i="26"/>
  <c r="U1362" i="26"/>
  <c r="U1361" i="26"/>
  <c r="U1360" i="26"/>
  <c r="U1359" i="26"/>
  <c r="U1358" i="26"/>
  <c r="U1357" i="26"/>
  <c r="U1356" i="26"/>
  <c r="U1355" i="26"/>
  <c r="U1354" i="26"/>
  <c r="U1353" i="26"/>
  <c r="U1352" i="26"/>
  <c r="U1351" i="26"/>
  <c r="U1350" i="26"/>
  <c r="U1349" i="26"/>
  <c r="U1348" i="26"/>
  <c r="U1347" i="26"/>
  <c r="U1346" i="26"/>
  <c r="U1345" i="26"/>
  <c r="U1344" i="26"/>
  <c r="U1343" i="26"/>
  <c r="U1342" i="26"/>
  <c r="U1341" i="26"/>
  <c r="U1340" i="26"/>
  <c r="U1339" i="26"/>
  <c r="U1338" i="26"/>
  <c r="U1337" i="26"/>
  <c r="U1336" i="26"/>
  <c r="U1335" i="26"/>
  <c r="U1334" i="26"/>
  <c r="U1333" i="26"/>
  <c r="U1332" i="26"/>
  <c r="U1331" i="26"/>
  <c r="U1330" i="26"/>
  <c r="U1329" i="26"/>
  <c r="U1328" i="26"/>
  <c r="U1327" i="26"/>
  <c r="U1326" i="26"/>
  <c r="U1325" i="26"/>
  <c r="U1324" i="26"/>
  <c r="U1323" i="26"/>
  <c r="U1322" i="26"/>
  <c r="U1321" i="26"/>
  <c r="U1320" i="26"/>
  <c r="U1319" i="26"/>
  <c r="U1318" i="26"/>
  <c r="U1317" i="26"/>
  <c r="U1316" i="26"/>
  <c r="U1315" i="26"/>
  <c r="U1314" i="26"/>
  <c r="U1313" i="26"/>
  <c r="U1312" i="26"/>
  <c r="U1311" i="26"/>
  <c r="U1310" i="26"/>
  <c r="U1309" i="26"/>
  <c r="U1308" i="26"/>
  <c r="U1307" i="26"/>
  <c r="U1306" i="26"/>
  <c r="U1305" i="26"/>
  <c r="U1304" i="26"/>
  <c r="U1303" i="26"/>
  <c r="U1302" i="26"/>
  <c r="U1301" i="26"/>
  <c r="U1300" i="26"/>
  <c r="U1299" i="26"/>
  <c r="U1298" i="26"/>
  <c r="U1297" i="26"/>
  <c r="U1296" i="26"/>
  <c r="U1295" i="26"/>
  <c r="U1294" i="26"/>
  <c r="U1293" i="26"/>
  <c r="U1292" i="26"/>
  <c r="U1291" i="26"/>
  <c r="U1290" i="26"/>
  <c r="U1289" i="26"/>
  <c r="U1288" i="26"/>
  <c r="U1287" i="26"/>
  <c r="U1286" i="26"/>
  <c r="U1285" i="26"/>
  <c r="U1284" i="26"/>
  <c r="U1283" i="26"/>
  <c r="U1282" i="26"/>
  <c r="U1281" i="26"/>
  <c r="U1280" i="26"/>
  <c r="U1279" i="26"/>
  <c r="U1278" i="26"/>
  <c r="U1277" i="26"/>
  <c r="U1276" i="26"/>
  <c r="U1275" i="26"/>
  <c r="U1274" i="26"/>
  <c r="U1273" i="26"/>
  <c r="U1272" i="26"/>
  <c r="U1271" i="26"/>
  <c r="U1270" i="26"/>
  <c r="U1269" i="26"/>
  <c r="U1268" i="26"/>
  <c r="U1267" i="26"/>
  <c r="U1266" i="26"/>
  <c r="U1265" i="26"/>
  <c r="U1264" i="26"/>
  <c r="U1263" i="26"/>
  <c r="U1262" i="26"/>
  <c r="U1261" i="26"/>
  <c r="U1260" i="26"/>
  <c r="U1259" i="26"/>
  <c r="U1258" i="26"/>
  <c r="U1257" i="26"/>
  <c r="U1256" i="26"/>
  <c r="U1255" i="26"/>
  <c r="U1254" i="26"/>
  <c r="U1253" i="26"/>
  <c r="U1252" i="26"/>
  <c r="U1251" i="26"/>
  <c r="U1250" i="26"/>
  <c r="U1249" i="26"/>
  <c r="U1248" i="26"/>
  <c r="U1247" i="26"/>
  <c r="U1246" i="26"/>
  <c r="U1245" i="26"/>
  <c r="U1244" i="26"/>
  <c r="U1243" i="26"/>
  <c r="U1242" i="26"/>
  <c r="U1241" i="26"/>
  <c r="U1240" i="26"/>
  <c r="U1239" i="26"/>
  <c r="U1238" i="26"/>
  <c r="U1237" i="26"/>
  <c r="U1236" i="26"/>
  <c r="U1235" i="26"/>
  <c r="U1234" i="26"/>
  <c r="U1233" i="26"/>
  <c r="U1232" i="26"/>
  <c r="U1231" i="26"/>
  <c r="U1230" i="26"/>
  <c r="U1229" i="26"/>
  <c r="U1228" i="26"/>
  <c r="U1227" i="26"/>
  <c r="U1226" i="26"/>
  <c r="U1225" i="26"/>
  <c r="U1224" i="26"/>
  <c r="U1223" i="26"/>
  <c r="U1222" i="26"/>
  <c r="U1221" i="26"/>
  <c r="U1220" i="26"/>
  <c r="U1219" i="26"/>
  <c r="U1218" i="26"/>
  <c r="U1217" i="26"/>
  <c r="U1216" i="26"/>
  <c r="U1215" i="26"/>
  <c r="U1214" i="26"/>
  <c r="U1213" i="26"/>
  <c r="U1212" i="26"/>
  <c r="U1211" i="26"/>
  <c r="U1210" i="26"/>
  <c r="U1209" i="26"/>
  <c r="U1208" i="26"/>
  <c r="U1207" i="26"/>
  <c r="U1206" i="26"/>
  <c r="U1205" i="26"/>
  <c r="U1204" i="26"/>
  <c r="U1203" i="26"/>
  <c r="U1202" i="26"/>
  <c r="U1201" i="26"/>
  <c r="U1200" i="26"/>
  <c r="U1199" i="26"/>
  <c r="U1198" i="26"/>
  <c r="U1197" i="26"/>
  <c r="U1196" i="26"/>
  <c r="U1195" i="26"/>
  <c r="U1194" i="26"/>
  <c r="U1193" i="26"/>
  <c r="U1192" i="26"/>
  <c r="U1191" i="26"/>
  <c r="U1190" i="26"/>
  <c r="U1189" i="26"/>
  <c r="U1188" i="26"/>
  <c r="U1187" i="26"/>
  <c r="U1186" i="26"/>
  <c r="U1185" i="26"/>
  <c r="U1184" i="26"/>
  <c r="U1183" i="26"/>
  <c r="U1182" i="26"/>
  <c r="U1181" i="26"/>
  <c r="U1180" i="26"/>
  <c r="U1179" i="26"/>
  <c r="U1178" i="26"/>
  <c r="U1177" i="26"/>
  <c r="U1176" i="26"/>
  <c r="U1175" i="26"/>
  <c r="U1174" i="26"/>
  <c r="U1173" i="26"/>
  <c r="U1172" i="26"/>
  <c r="U1171" i="26"/>
  <c r="U1170" i="26"/>
  <c r="U1169" i="26"/>
  <c r="U1168" i="26"/>
  <c r="U1167" i="26"/>
  <c r="U1166" i="26"/>
  <c r="U1165" i="26"/>
  <c r="U1164" i="26"/>
  <c r="U1163" i="26"/>
  <c r="U1162" i="26"/>
  <c r="U1161" i="26"/>
  <c r="U1160" i="26"/>
  <c r="U1159" i="26"/>
  <c r="U1158" i="26"/>
  <c r="U1157" i="26"/>
  <c r="U1156" i="26"/>
  <c r="U1155" i="26"/>
  <c r="U1154" i="26"/>
  <c r="U1153" i="26"/>
  <c r="U1152" i="26"/>
  <c r="U1151" i="26"/>
  <c r="U1150" i="26"/>
  <c r="U1149" i="26"/>
  <c r="U1148" i="26"/>
  <c r="U1147" i="26"/>
  <c r="U1146" i="26"/>
  <c r="U1145" i="26"/>
  <c r="U1144" i="26"/>
  <c r="U1143" i="26"/>
  <c r="U1142" i="26"/>
  <c r="U1141" i="26"/>
  <c r="U1140" i="26"/>
  <c r="U1139" i="26"/>
  <c r="U1138" i="26"/>
  <c r="U1137" i="26"/>
  <c r="U1136" i="26"/>
  <c r="U1135" i="26"/>
  <c r="U1134" i="26"/>
  <c r="U1133" i="26"/>
  <c r="U1132" i="26"/>
  <c r="U1131" i="26"/>
  <c r="U1130" i="26"/>
  <c r="U1129" i="26"/>
  <c r="U1128" i="26"/>
  <c r="U1127" i="26"/>
  <c r="U1126" i="26"/>
  <c r="U1125" i="26"/>
  <c r="U1124" i="26"/>
  <c r="U1123" i="26"/>
  <c r="U1122" i="26"/>
  <c r="U1121" i="26"/>
  <c r="U1120" i="26"/>
  <c r="U1119" i="26"/>
  <c r="U1118" i="26"/>
  <c r="U1117" i="26"/>
  <c r="U1116" i="26"/>
  <c r="U1115" i="26"/>
  <c r="U1114" i="26"/>
  <c r="U1113" i="26"/>
  <c r="U1112" i="26"/>
  <c r="U1111" i="26"/>
  <c r="U1110" i="26"/>
  <c r="U1109" i="26"/>
  <c r="U1108" i="26"/>
  <c r="U1107" i="26"/>
  <c r="U1106" i="26"/>
  <c r="U1105" i="26"/>
  <c r="U1104" i="26"/>
  <c r="U1103" i="26"/>
  <c r="U1102" i="26"/>
  <c r="U1101" i="26"/>
  <c r="U1100" i="26"/>
  <c r="U1099" i="26"/>
  <c r="U1098" i="26"/>
  <c r="U1097" i="26"/>
  <c r="U1096" i="26"/>
  <c r="U1095" i="26"/>
  <c r="U1094" i="26"/>
  <c r="U1093" i="26"/>
  <c r="U1092" i="26"/>
  <c r="U1091" i="26"/>
  <c r="U1090" i="26"/>
  <c r="U1089" i="26"/>
  <c r="U1088" i="26"/>
  <c r="U1087" i="26"/>
  <c r="U1086" i="26"/>
  <c r="U1085" i="26"/>
  <c r="U1084" i="26"/>
  <c r="U1083" i="26"/>
  <c r="U1082" i="26"/>
  <c r="U1081" i="26"/>
  <c r="U1080" i="26"/>
  <c r="U1079" i="26"/>
  <c r="U1078" i="26"/>
  <c r="U1077" i="26"/>
  <c r="U1076" i="26"/>
  <c r="U1075" i="26"/>
  <c r="U1074" i="26"/>
  <c r="U1073" i="26"/>
  <c r="U1072" i="26"/>
  <c r="U1071" i="26"/>
  <c r="U1070" i="26"/>
  <c r="U1069" i="26"/>
  <c r="U1068" i="26"/>
  <c r="U1067" i="26"/>
  <c r="U1066" i="26"/>
  <c r="U1065" i="26"/>
  <c r="U1064" i="26"/>
  <c r="U1063" i="26"/>
  <c r="U1062" i="26"/>
  <c r="U1061" i="26"/>
  <c r="U1060" i="26"/>
  <c r="U1059" i="26"/>
  <c r="U1058" i="26"/>
  <c r="U1057" i="26"/>
  <c r="U1056" i="26"/>
  <c r="U1055" i="26"/>
  <c r="U1054" i="26"/>
  <c r="U1053" i="26"/>
  <c r="U1052" i="26"/>
  <c r="U1051" i="26"/>
  <c r="U1050" i="26"/>
  <c r="U1049" i="26"/>
  <c r="U1048" i="26"/>
  <c r="U1047" i="26"/>
  <c r="U1046" i="26"/>
  <c r="U1045" i="26"/>
  <c r="U1044" i="26"/>
  <c r="U1043" i="26"/>
  <c r="U1042" i="26"/>
  <c r="U1041" i="26"/>
  <c r="U1040" i="26"/>
  <c r="U1039" i="26"/>
  <c r="U1038" i="26"/>
  <c r="U1037" i="26"/>
  <c r="U1036" i="26"/>
  <c r="U1035" i="26"/>
  <c r="U1034" i="26"/>
  <c r="U1033" i="26"/>
  <c r="U1032" i="26"/>
  <c r="U1031" i="26"/>
  <c r="U1030" i="26"/>
  <c r="U1029" i="26"/>
  <c r="U1028" i="26"/>
  <c r="U1027" i="26"/>
  <c r="U1026" i="26"/>
  <c r="U1025" i="26"/>
  <c r="U1024" i="26"/>
  <c r="U1023" i="26"/>
  <c r="U1022" i="26"/>
  <c r="U1021" i="26"/>
  <c r="U1020" i="26"/>
  <c r="U1019" i="26"/>
  <c r="U1018" i="26"/>
  <c r="U1017" i="26"/>
  <c r="U1016" i="26"/>
  <c r="U1015" i="26"/>
  <c r="U1014" i="26"/>
  <c r="U1013" i="26"/>
  <c r="U1012" i="26"/>
  <c r="U1011" i="26"/>
  <c r="U1010" i="26"/>
  <c r="U1009" i="26"/>
  <c r="U1008" i="26"/>
  <c r="U1007" i="26"/>
  <c r="U1006" i="26"/>
  <c r="U1005" i="26"/>
  <c r="U1004" i="26"/>
  <c r="U1003" i="26"/>
  <c r="U1002" i="26"/>
  <c r="U1001" i="26"/>
  <c r="U1000" i="26"/>
  <c r="U999" i="26"/>
  <c r="U998" i="26"/>
  <c r="U997" i="26"/>
  <c r="U996" i="26"/>
  <c r="U995" i="26"/>
  <c r="U994" i="26"/>
  <c r="U993" i="26"/>
  <c r="U992" i="26"/>
  <c r="U991" i="26"/>
  <c r="U990" i="26"/>
  <c r="U989" i="26"/>
  <c r="U988" i="26"/>
  <c r="U987" i="26"/>
  <c r="U986" i="26"/>
  <c r="U985" i="26"/>
  <c r="U984" i="26"/>
  <c r="U983" i="26"/>
  <c r="U982" i="26"/>
  <c r="U981" i="26"/>
  <c r="U980" i="26"/>
  <c r="U979" i="26"/>
  <c r="U978" i="26"/>
  <c r="U977" i="26"/>
  <c r="U976" i="26"/>
  <c r="U975" i="26"/>
  <c r="U974" i="26"/>
  <c r="U973" i="26"/>
  <c r="U972" i="26"/>
  <c r="U971" i="26"/>
  <c r="U970" i="26"/>
  <c r="U969" i="26"/>
  <c r="U968" i="26"/>
  <c r="U967" i="26"/>
  <c r="U966" i="26"/>
  <c r="U965" i="26"/>
  <c r="U964" i="26"/>
  <c r="U963" i="26"/>
  <c r="U962" i="26"/>
  <c r="U961" i="26"/>
  <c r="U960" i="26"/>
  <c r="U959" i="26"/>
  <c r="U958" i="26"/>
  <c r="U957" i="26"/>
  <c r="U956" i="26"/>
  <c r="U955" i="26"/>
  <c r="U954" i="26"/>
  <c r="U953" i="26"/>
  <c r="U952" i="26"/>
  <c r="U951" i="26"/>
  <c r="U950" i="26"/>
  <c r="U949" i="26"/>
  <c r="U948" i="26"/>
  <c r="U947" i="26"/>
  <c r="U946" i="26"/>
  <c r="U945" i="26"/>
  <c r="U944" i="26"/>
  <c r="U943" i="26"/>
  <c r="U942" i="26"/>
  <c r="U941" i="26"/>
  <c r="U940" i="26"/>
  <c r="U939" i="26"/>
  <c r="U938" i="26"/>
  <c r="U937" i="26"/>
  <c r="U936" i="26"/>
  <c r="U935" i="26"/>
  <c r="U934" i="26"/>
  <c r="U933" i="26"/>
  <c r="U932" i="26"/>
  <c r="U931" i="26"/>
  <c r="U930" i="26"/>
  <c r="U929" i="26"/>
  <c r="U928" i="26"/>
  <c r="U927" i="26"/>
  <c r="U926" i="26"/>
  <c r="U925" i="26"/>
  <c r="U924" i="26"/>
  <c r="U923" i="26"/>
  <c r="U922" i="26"/>
  <c r="U921" i="26"/>
  <c r="U920" i="26"/>
  <c r="U919" i="26"/>
  <c r="U918" i="26"/>
  <c r="U917" i="26"/>
  <c r="U916" i="26"/>
  <c r="U915" i="26"/>
  <c r="U914" i="26"/>
  <c r="U913" i="26"/>
  <c r="U912" i="26"/>
  <c r="U911" i="26"/>
  <c r="U910" i="26"/>
  <c r="U909" i="26"/>
  <c r="U908" i="26"/>
  <c r="U907" i="26"/>
  <c r="U906" i="26"/>
  <c r="U905" i="26"/>
  <c r="U904" i="26"/>
  <c r="U903" i="26"/>
  <c r="U902" i="26"/>
  <c r="U901" i="26"/>
  <c r="U900" i="26"/>
  <c r="U899" i="26"/>
  <c r="U898" i="26"/>
  <c r="U897" i="26"/>
  <c r="U896" i="26"/>
  <c r="U895" i="26"/>
  <c r="U894" i="26"/>
  <c r="U893" i="26"/>
  <c r="U892" i="26"/>
  <c r="U891" i="26"/>
  <c r="U890" i="26"/>
  <c r="U889" i="26"/>
  <c r="U888" i="26"/>
  <c r="U887" i="26"/>
  <c r="U886" i="26"/>
  <c r="U885" i="26"/>
  <c r="U884" i="26"/>
  <c r="U883" i="26"/>
  <c r="U882" i="26"/>
  <c r="U881" i="26"/>
  <c r="U880" i="26"/>
  <c r="U879" i="26"/>
  <c r="U878" i="26"/>
  <c r="U877" i="26"/>
  <c r="U876" i="26"/>
  <c r="U875" i="26"/>
  <c r="U874" i="26"/>
  <c r="U873" i="26"/>
  <c r="U872" i="26"/>
  <c r="U871" i="26"/>
  <c r="U870" i="26"/>
  <c r="U869" i="26"/>
  <c r="U868" i="26"/>
  <c r="U867" i="26"/>
  <c r="U866" i="26"/>
  <c r="U865" i="26"/>
  <c r="U864" i="26"/>
  <c r="U863" i="26"/>
  <c r="U862" i="26"/>
  <c r="U861" i="26"/>
  <c r="U860" i="26"/>
  <c r="U859" i="26"/>
  <c r="U858" i="26"/>
  <c r="U857" i="26"/>
  <c r="U856" i="26"/>
  <c r="U855" i="26"/>
  <c r="U854" i="26"/>
  <c r="U853" i="26"/>
  <c r="U852" i="26"/>
  <c r="U851" i="26"/>
  <c r="U850" i="26"/>
  <c r="U849" i="26"/>
  <c r="U848" i="26"/>
  <c r="U847" i="26"/>
  <c r="U846" i="26"/>
  <c r="U845" i="26"/>
  <c r="U844" i="26"/>
  <c r="U843" i="26"/>
  <c r="U842" i="26"/>
  <c r="U841" i="26"/>
  <c r="U840" i="26"/>
  <c r="U839" i="26"/>
  <c r="U838" i="26"/>
  <c r="U837" i="26"/>
  <c r="U836" i="26"/>
  <c r="U835" i="26"/>
  <c r="U834" i="26"/>
  <c r="U833" i="26"/>
  <c r="U832" i="26"/>
  <c r="U831" i="26"/>
  <c r="U830" i="26"/>
  <c r="U829" i="26"/>
  <c r="U828" i="26"/>
  <c r="U827" i="26"/>
  <c r="U826" i="26"/>
  <c r="U825" i="26"/>
  <c r="U824" i="26"/>
  <c r="U823" i="26"/>
  <c r="U822" i="26"/>
  <c r="U821" i="26"/>
  <c r="U820" i="26"/>
  <c r="U819" i="26"/>
  <c r="U818" i="26"/>
  <c r="U817" i="26"/>
  <c r="U816" i="26"/>
  <c r="U815" i="26"/>
  <c r="U814" i="26"/>
  <c r="U813" i="26"/>
  <c r="U812" i="26"/>
  <c r="U811" i="26"/>
  <c r="U810" i="26"/>
  <c r="U809" i="26"/>
  <c r="U808" i="26"/>
  <c r="U807" i="26"/>
  <c r="U806" i="26"/>
  <c r="U805" i="26"/>
  <c r="U804" i="26"/>
  <c r="U803" i="26"/>
  <c r="U802" i="26"/>
  <c r="U801" i="26"/>
  <c r="U800" i="26"/>
  <c r="U799" i="26"/>
  <c r="U798" i="26"/>
  <c r="U797" i="26"/>
  <c r="U796" i="26"/>
  <c r="U795" i="26"/>
  <c r="U794" i="26"/>
  <c r="U793" i="26"/>
  <c r="U792" i="26"/>
  <c r="U791" i="26"/>
  <c r="U790" i="26"/>
  <c r="U789" i="26"/>
  <c r="U788" i="26"/>
  <c r="U787" i="26"/>
  <c r="U786" i="26"/>
  <c r="U785" i="26"/>
  <c r="U784" i="26"/>
  <c r="U783" i="26"/>
  <c r="U782" i="26"/>
  <c r="U781" i="26"/>
  <c r="U780" i="26"/>
  <c r="U779" i="26"/>
  <c r="U778" i="26"/>
  <c r="U777" i="26"/>
  <c r="U776" i="26"/>
  <c r="U775" i="26"/>
  <c r="U774" i="26"/>
  <c r="U773" i="26"/>
  <c r="U772" i="26"/>
  <c r="U771" i="26"/>
  <c r="U770" i="26"/>
  <c r="U769" i="26"/>
  <c r="U768" i="26"/>
  <c r="U767" i="26"/>
  <c r="U766" i="26"/>
  <c r="U765" i="26"/>
  <c r="U764" i="26"/>
  <c r="U763" i="26"/>
  <c r="U762" i="26"/>
  <c r="U761" i="26"/>
  <c r="U760" i="26"/>
  <c r="U759" i="26"/>
  <c r="U758" i="26"/>
  <c r="U757" i="26"/>
  <c r="U756" i="26"/>
  <c r="U755" i="26"/>
  <c r="U754" i="26"/>
  <c r="U753" i="26"/>
  <c r="U752" i="26"/>
  <c r="U751" i="26"/>
  <c r="U750" i="26"/>
  <c r="U749" i="26"/>
  <c r="U748" i="26"/>
  <c r="U747" i="26"/>
  <c r="U746" i="26"/>
  <c r="U745" i="26"/>
  <c r="U744" i="26"/>
  <c r="U743" i="26"/>
  <c r="U742" i="26"/>
  <c r="U741" i="26"/>
  <c r="U740" i="26"/>
  <c r="U739" i="26"/>
  <c r="U738" i="26"/>
  <c r="U737" i="26"/>
  <c r="U736" i="26"/>
  <c r="U735" i="26"/>
  <c r="U734" i="26"/>
  <c r="U733" i="26"/>
  <c r="U732" i="26"/>
  <c r="U731" i="26"/>
  <c r="U730" i="26"/>
  <c r="U729" i="26"/>
  <c r="U728" i="26"/>
  <c r="U727" i="26"/>
  <c r="U726" i="26"/>
  <c r="U725" i="26"/>
  <c r="U724" i="26"/>
  <c r="U723" i="26"/>
  <c r="U722" i="26"/>
  <c r="U721" i="26"/>
  <c r="U720" i="26"/>
  <c r="U719" i="26"/>
  <c r="U718" i="26"/>
  <c r="U717" i="26"/>
  <c r="U716" i="26"/>
  <c r="U715" i="26"/>
  <c r="U714" i="26"/>
  <c r="U713" i="26"/>
  <c r="U712" i="26"/>
  <c r="U711" i="26"/>
  <c r="U710" i="26"/>
  <c r="U709" i="26"/>
  <c r="U708" i="26"/>
  <c r="U707" i="26"/>
  <c r="U706" i="26"/>
  <c r="U705" i="26"/>
  <c r="U704" i="26"/>
  <c r="U703" i="26"/>
  <c r="U702" i="26"/>
  <c r="U701" i="26"/>
  <c r="U700" i="26"/>
  <c r="U699" i="26"/>
  <c r="U698" i="26"/>
  <c r="U697" i="26"/>
  <c r="U696" i="26"/>
  <c r="U695" i="26"/>
  <c r="U694" i="26"/>
  <c r="U693" i="26"/>
  <c r="U692" i="26"/>
  <c r="U691" i="26"/>
  <c r="U690" i="26"/>
  <c r="U689" i="26"/>
  <c r="U688" i="26"/>
  <c r="U687" i="26"/>
  <c r="U686" i="26"/>
  <c r="U685" i="26"/>
  <c r="U684" i="26"/>
  <c r="U683" i="26"/>
  <c r="U682" i="26"/>
  <c r="U681" i="26"/>
  <c r="U680" i="26"/>
  <c r="U679" i="26"/>
  <c r="U678" i="26"/>
  <c r="U677" i="26"/>
  <c r="U676" i="26"/>
  <c r="U675" i="26"/>
  <c r="U674" i="26"/>
  <c r="U673" i="26"/>
  <c r="U672" i="26"/>
  <c r="U671" i="26"/>
  <c r="U670" i="26"/>
  <c r="U669" i="26"/>
  <c r="U668" i="26"/>
  <c r="U667" i="26"/>
  <c r="U666" i="26"/>
  <c r="U665" i="26"/>
  <c r="U664" i="26"/>
  <c r="U663" i="26"/>
  <c r="U662" i="26"/>
  <c r="U661" i="26"/>
  <c r="U660" i="26"/>
  <c r="U659" i="26"/>
  <c r="U658" i="26"/>
  <c r="U657" i="26"/>
  <c r="U656" i="26"/>
  <c r="U655" i="26"/>
  <c r="U654" i="26"/>
  <c r="U653" i="26"/>
  <c r="U652" i="26"/>
  <c r="U651" i="26"/>
  <c r="U650" i="26"/>
  <c r="U649" i="26"/>
  <c r="U648" i="26"/>
  <c r="U647" i="26"/>
  <c r="U646" i="26"/>
  <c r="U645" i="26"/>
  <c r="U644" i="26"/>
  <c r="U643" i="26"/>
  <c r="U642" i="26"/>
  <c r="U641" i="26"/>
  <c r="U640" i="26"/>
  <c r="U639" i="26"/>
  <c r="U638" i="26"/>
  <c r="U637" i="26"/>
  <c r="U636" i="26"/>
  <c r="U635" i="26"/>
  <c r="U634" i="26"/>
  <c r="U633" i="26"/>
  <c r="U632" i="26"/>
  <c r="U631" i="26"/>
  <c r="U630" i="26"/>
  <c r="U629" i="26"/>
  <c r="U628" i="26"/>
  <c r="U627" i="26"/>
  <c r="U626" i="26"/>
  <c r="U625" i="26"/>
  <c r="U624" i="26"/>
  <c r="U623" i="26"/>
  <c r="U622" i="26"/>
  <c r="U621" i="26"/>
  <c r="U620" i="26"/>
  <c r="U619" i="26"/>
  <c r="U618" i="26"/>
  <c r="U617" i="26"/>
  <c r="U616" i="26"/>
  <c r="U615" i="26"/>
  <c r="U614" i="26"/>
  <c r="U613" i="26"/>
  <c r="U612" i="26"/>
  <c r="U611" i="26"/>
  <c r="U610" i="26"/>
  <c r="U609" i="26"/>
  <c r="U608" i="26"/>
  <c r="U607" i="26"/>
  <c r="U606" i="26"/>
  <c r="U605" i="26"/>
  <c r="U604" i="26"/>
  <c r="U603" i="26"/>
  <c r="U602" i="26"/>
  <c r="U601" i="26"/>
  <c r="U600" i="26"/>
  <c r="U599" i="26"/>
  <c r="U598" i="26"/>
  <c r="U597" i="26"/>
  <c r="U596" i="26"/>
  <c r="U595" i="26"/>
  <c r="U594" i="26"/>
  <c r="U593" i="26"/>
  <c r="U592" i="26"/>
  <c r="U591" i="26"/>
  <c r="U590" i="26"/>
  <c r="U589" i="26"/>
  <c r="U588" i="26"/>
  <c r="U587" i="26"/>
  <c r="U586" i="26"/>
  <c r="U585" i="26"/>
  <c r="U584" i="26"/>
  <c r="U583" i="26"/>
  <c r="U582" i="26"/>
  <c r="U581" i="26"/>
  <c r="U580" i="26"/>
  <c r="U579" i="26"/>
  <c r="U578" i="26"/>
  <c r="U577" i="26"/>
  <c r="U576" i="26"/>
  <c r="U575" i="26"/>
  <c r="U574" i="26"/>
  <c r="U573" i="26"/>
  <c r="U572" i="26"/>
  <c r="U571" i="26"/>
  <c r="U570" i="26"/>
  <c r="U569" i="26"/>
  <c r="U568" i="26"/>
  <c r="U567" i="26"/>
  <c r="U566" i="26"/>
  <c r="U565" i="26"/>
  <c r="U564" i="26"/>
  <c r="U563" i="26"/>
  <c r="U562" i="26"/>
  <c r="U561" i="26"/>
  <c r="U560" i="26"/>
  <c r="U559" i="26"/>
  <c r="U558" i="26"/>
  <c r="U557" i="26"/>
  <c r="U556" i="26"/>
  <c r="U555" i="26"/>
  <c r="U554" i="26"/>
  <c r="U553" i="26"/>
  <c r="U552" i="26"/>
  <c r="U551" i="26"/>
  <c r="U550" i="26"/>
  <c r="U549" i="26"/>
  <c r="U548" i="26"/>
  <c r="U547" i="26"/>
  <c r="U546" i="26"/>
  <c r="U545" i="26"/>
  <c r="U544" i="26"/>
  <c r="U543" i="26"/>
  <c r="U542" i="26"/>
  <c r="U541" i="26"/>
  <c r="U540" i="26"/>
  <c r="U539" i="26"/>
  <c r="U538" i="26"/>
  <c r="U537" i="26"/>
  <c r="U536" i="26"/>
  <c r="U535" i="26"/>
  <c r="U534" i="26"/>
  <c r="U533" i="26"/>
  <c r="U532" i="26"/>
  <c r="U531" i="26"/>
  <c r="U530" i="26"/>
  <c r="U529" i="26"/>
  <c r="U528" i="26"/>
  <c r="U527" i="26"/>
  <c r="U526" i="26"/>
  <c r="U525" i="26"/>
  <c r="U524" i="26"/>
  <c r="U523" i="26"/>
  <c r="U522" i="26"/>
  <c r="U521" i="26"/>
  <c r="U520" i="26"/>
  <c r="U519" i="26"/>
  <c r="U518" i="26"/>
  <c r="U517" i="26"/>
  <c r="U516" i="26"/>
  <c r="U515" i="26"/>
  <c r="U514" i="26"/>
  <c r="U513" i="26"/>
  <c r="U512" i="26"/>
  <c r="U511" i="26"/>
  <c r="U510" i="26"/>
  <c r="U509" i="26"/>
  <c r="U508" i="26"/>
  <c r="U507" i="26"/>
  <c r="U506" i="26"/>
  <c r="U505" i="26"/>
  <c r="U504" i="26"/>
  <c r="U503" i="26"/>
  <c r="U502" i="26"/>
  <c r="U501" i="26"/>
  <c r="U500" i="26"/>
  <c r="U499" i="26"/>
  <c r="U498" i="26"/>
  <c r="U497" i="26"/>
  <c r="U496" i="26"/>
  <c r="U495" i="26"/>
  <c r="U494" i="26"/>
  <c r="U493" i="26"/>
  <c r="U492" i="26"/>
  <c r="U491" i="26"/>
  <c r="U490" i="26"/>
  <c r="U489" i="26"/>
  <c r="U488" i="26"/>
  <c r="U487" i="26"/>
  <c r="U486" i="26"/>
  <c r="U485" i="26"/>
  <c r="U484" i="26"/>
  <c r="U483" i="26"/>
  <c r="U482" i="26"/>
  <c r="U481" i="26"/>
  <c r="U480" i="26"/>
  <c r="U479" i="26"/>
  <c r="U478" i="26"/>
  <c r="U477" i="26"/>
  <c r="U476" i="26"/>
  <c r="U475" i="26"/>
  <c r="U474" i="26"/>
  <c r="U473" i="26"/>
  <c r="U472" i="26"/>
  <c r="U471" i="26"/>
  <c r="U470" i="26"/>
  <c r="U469" i="26"/>
  <c r="U468" i="26"/>
  <c r="U467" i="26"/>
  <c r="U466" i="26"/>
  <c r="U465" i="26"/>
  <c r="U464" i="26"/>
  <c r="U463" i="26"/>
  <c r="U462" i="26"/>
  <c r="U461" i="26"/>
  <c r="U460" i="26"/>
  <c r="U459" i="26"/>
  <c r="U458" i="26"/>
  <c r="U457" i="26"/>
  <c r="U456" i="26"/>
  <c r="U455" i="26"/>
  <c r="U454" i="26"/>
  <c r="U453" i="26"/>
  <c r="U452" i="26"/>
  <c r="U451" i="26"/>
  <c r="U450" i="26"/>
  <c r="U449" i="26"/>
  <c r="U448" i="26"/>
  <c r="U447" i="26"/>
  <c r="U446" i="26"/>
  <c r="U445" i="26"/>
  <c r="U444" i="26"/>
  <c r="U443" i="26"/>
  <c r="U442" i="26"/>
  <c r="U441" i="26"/>
  <c r="U440" i="26"/>
  <c r="U439" i="26"/>
  <c r="U438" i="26"/>
  <c r="U437" i="26"/>
  <c r="U436" i="26"/>
  <c r="U435" i="26"/>
  <c r="U434" i="26"/>
  <c r="U433" i="26"/>
  <c r="U432" i="26"/>
  <c r="U431" i="26"/>
  <c r="U430" i="26"/>
  <c r="U429" i="26"/>
  <c r="U428" i="26"/>
  <c r="U427" i="26"/>
  <c r="U426" i="26"/>
  <c r="U425" i="26"/>
  <c r="U424" i="26"/>
  <c r="U423" i="26"/>
  <c r="U422" i="26"/>
  <c r="U421" i="26"/>
  <c r="U420" i="26"/>
  <c r="U419" i="26"/>
  <c r="U418" i="26"/>
  <c r="U417" i="26"/>
  <c r="U416" i="26"/>
  <c r="U415" i="26"/>
  <c r="U414" i="26"/>
  <c r="U413" i="26"/>
  <c r="U412" i="26"/>
  <c r="U411" i="26"/>
  <c r="U410" i="26"/>
  <c r="U409" i="26"/>
  <c r="U408" i="26"/>
  <c r="U407" i="26"/>
  <c r="U406" i="26"/>
  <c r="U405" i="26"/>
  <c r="U404" i="26"/>
  <c r="U403" i="26"/>
  <c r="U402" i="26"/>
  <c r="U401" i="26"/>
  <c r="U400" i="26"/>
  <c r="U399" i="26"/>
  <c r="U398" i="26"/>
  <c r="U397" i="26"/>
  <c r="U396" i="26"/>
  <c r="U395" i="26"/>
  <c r="U394" i="26"/>
  <c r="U393" i="26"/>
  <c r="U392" i="26"/>
  <c r="U391" i="26"/>
  <c r="U390" i="26"/>
  <c r="U389" i="26"/>
  <c r="U388" i="26"/>
  <c r="U387" i="26"/>
  <c r="U386" i="26"/>
  <c r="U385" i="26"/>
  <c r="U384" i="26"/>
  <c r="U383" i="26"/>
  <c r="U382" i="26"/>
  <c r="U381" i="26"/>
  <c r="U380" i="26"/>
  <c r="U379" i="26"/>
  <c r="U378" i="26"/>
  <c r="U377" i="26"/>
  <c r="U376" i="26"/>
  <c r="U375" i="26"/>
  <c r="U374" i="26"/>
  <c r="U373" i="26"/>
  <c r="U372" i="26"/>
  <c r="U371" i="26"/>
  <c r="U370" i="26"/>
  <c r="U369" i="26"/>
  <c r="U368" i="26"/>
  <c r="U367" i="26"/>
  <c r="U366" i="26"/>
  <c r="U365" i="26"/>
  <c r="U364" i="26"/>
  <c r="U363" i="26"/>
  <c r="U362" i="26"/>
  <c r="U361" i="26"/>
  <c r="U360" i="26"/>
  <c r="U359" i="26"/>
  <c r="U358" i="26"/>
  <c r="U357" i="26"/>
  <c r="U356" i="26"/>
  <c r="U355" i="26"/>
  <c r="U354" i="26"/>
  <c r="U353" i="26"/>
  <c r="U352" i="26"/>
  <c r="U351" i="26"/>
  <c r="U350" i="26"/>
  <c r="U349" i="26"/>
  <c r="U348" i="26"/>
  <c r="U347" i="26"/>
  <c r="U346" i="26"/>
  <c r="U345" i="26"/>
  <c r="U344" i="26"/>
  <c r="U343" i="26"/>
  <c r="U342" i="26"/>
  <c r="U341" i="26"/>
  <c r="U340" i="26"/>
  <c r="U339" i="26"/>
  <c r="U338" i="26"/>
  <c r="U337" i="26"/>
  <c r="U336" i="26"/>
  <c r="U335" i="26"/>
  <c r="U334" i="26"/>
  <c r="U333" i="26"/>
  <c r="U332" i="26"/>
  <c r="U331" i="26"/>
  <c r="U330" i="26"/>
  <c r="U329" i="26"/>
  <c r="U328" i="26"/>
  <c r="U327" i="26"/>
  <c r="U326" i="26"/>
  <c r="U325" i="26"/>
  <c r="U324" i="26"/>
  <c r="U323" i="26"/>
  <c r="U322" i="26"/>
  <c r="U321" i="26"/>
  <c r="U320" i="26"/>
  <c r="U319" i="26"/>
  <c r="U318" i="26"/>
  <c r="U317" i="26"/>
  <c r="U316" i="26"/>
  <c r="U315" i="26"/>
  <c r="U314" i="26"/>
  <c r="U313" i="26"/>
  <c r="U312" i="26"/>
  <c r="U311" i="26"/>
  <c r="U310" i="26"/>
  <c r="U309" i="26"/>
  <c r="U308" i="26"/>
  <c r="U307" i="26"/>
  <c r="U306" i="26"/>
  <c r="U305" i="26"/>
  <c r="U304" i="26"/>
  <c r="U303" i="26"/>
  <c r="U302" i="26"/>
  <c r="U301" i="26"/>
  <c r="U300" i="26"/>
  <c r="U299" i="26"/>
  <c r="U298" i="26"/>
  <c r="U297" i="26"/>
  <c r="U296" i="26"/>
  <c r="U295" i="26"/>
  <c r="U294" i="26"/>
  <c r="U293" i="26"/>
  <c r="U292" i="26"/>
  <c r="U291" i="26"/>
  <c r="U290" i="26"/>
  <c r="U289" i="26"/>
  <c r="U288" i="26"/>
  <c r="U287" i="26"/>
  <c r="U286" i="26"/>
  <c r="U285" i="26"/>
  <c r="U284" i="26"/>
  <c r="U283" i="26"/>
  <c r="U282" i="26"/>
  <c r="U281" i="26"/>
  <c r="U280" i="26"/>
  <c r="U279" i="26"/>
  <c r="U278" i="26"/>
  <c r="U277" i="26"/>
  <c r="U276" i="26"/>
  <c r="U275" i="26"/>
  <c r="U274" i="26"/>
  <c r="U273" i="26"/>
  <c r="U272" i="26"/>
  <c r="U271" i="26"/>
  <c r="U270" i="26"/>
  <c r="U269" i="26"/>
  <c r="U268" i="26"/>
  <c r="U267" i="26"/>
  <c r="U266" i="26"/>
  <c r="U265" i="26"/>
  <c r="U264" i="26"/>
  <c r="U263" i="26"/>
  <c r="U262" i="26"/>
  <c r="U261" i="26"/>
  <c r="U260" i="26"/>
  <c r="U259" i="26"/>
  <c r="U258" i="26"/>
  <c r="U257" i="26"/>
  <c r="U256" i="26"/>
  <c r="U255" i="26"/>
  <c r="U254" i="26"/>
  <c r="U253" i="26"/>
  <c r="U252" i="26"/>
  <c r="U251" i="26"/>
  <c r="U250" i="26"/>
  <c r="U249" i="26"/>
  <c r="U248" i="26"/>
  <c r="U247" i="26"/>
  <c r="U246" i="26"/>
  <c r="U245" i="26"/>
  <c r="U244" i="26"/>
  <c r="U243" i="26"/>
  <c r="U242" i="26"/>
  <c r="U241" i="26"/>
  <c r="U240" i="26"/>
  <c r="U239" i="26"/>
  <c r="U238" i="26"/>
  <c r="U237" i="26"/>
  <c r="U236" i="26"/>
  <c r="U235" i="26"/>
  <c r="U234" i="26"/>
  <c r="U233" i="26"/>
  <c r="U232" i="26"/>
  <c r="U231" i="26"/>
  <c r="U230" i="26"/>
  <c r="U229" i="26"/>
  <c r="U228" i="26"/>
  <c r="U227" i="26"/>
  <c r="U226" i="26"/>
  <c r="U225" i="26"/>
  <c r="U224" i="26"/>
  <c r="U223" i="26"/>
  <c r="U222" i="26"/>
  <c r="U221" i="26"/>
  <c r="U220" i="26"/>
  <c r="U219" i="26"/>
  <c r="U218" i="26"/>
  <c r="U217" i="26"/>
  <c r="U216" i="26"/>
  <c r="U215" i="26"/>
  <c r="U214" i="26"/>
  <c r="U213" i="26"/>
  <c r="U212" i="26"/>
  <c r="U211" i="26"/>
  <c r="U210" i="26"/>
  <c r="U209" i="26"/>
  <c r="U208" i="26"/>
  <c r="U207" i="26"/>
  <c r="U206" i="26"/>
  <c r="U205" i="26"/>
  <c r="U204" i="26"/>
  <c r="U203" i="26"/>
  <c r="U202" i="26"/>
  <c r="U201" i="26"/>
  <c r="U200" i="26"/>
  <c r="U199" i="26"/>
  <c r="U198" i="26"/>
  <c r="U197" i="26"/>
  <c r="U196" i="26"/>
  <c r="U195" i="26"/>
  <c r="U194" i="26"/>
  <c r="U193" i="26"/>
  <c r="U192" i="26"/>
  <c r="U191" i="26"/>
  <c r="U190" i="26"/>
  <c r="U189" i="26"/>
  <c r="U188" i="26"/>
  <c r="U187" i="26"/>
  <c r="U186" i="26"/>
  <c r="U185" i="26"/>
  <c r="U184" i="26"/>
  <c r="U183" i="26"/>
  <c r="U182" i="26"/>
  <c r="U181" i="26"/>
  <c r="U180" i="26"/>
  <c r="U179" i="26"/>
  <c r="U178" i="26"/>
  <c r="U177" i="26"/>
  <c r="U176" i="26"/>
  <c r="U175" i="26"/>
  <c r="U174" i="26"/>
  <c r="U173" i="26"/>
  <c r="U172" i="26"/>
  <c r="U171" i="26"/>
  <c r="U170" i="26"/>
  <c r="U169" i="26"/>
  <c r="U168" i="26"/>
  <c r="U167" i="26"/>
  <c r="U166" i="26"/>
  <c r="U165" i="26"/>
  <c r="U164" i="26"/>
  <c r="U163" i="26"/>
  <c r="U162" i="26"/>
  <c r="U161" i="26"/>
  <c r="U160" i="26"/>
  <c r="U159" i="26"/>
  <c r="U158" i="26"/>
  <c r="U157" i="26"/>
  <c r="U156" i="26"/>
  <c r="U155" i="26"/>
  <c r="U154" i="26"/>
  <c r="U153" i="26"/>
  <c r="U152" i="26"/>
  <c r="U151" i="26"/>
  <c r="U150" i="26"/>
  <c r="U149" i="26"/>
  <c r="U148" i="26"/>
  <c r="U147" i="26"/>
  <c r="U146" i="26"/>
  <c r="U145" i="26"/>
  <c r="U144" i="26"/>
  <c r="U143" i="26"/>
  <c r="U142" i="26"/>
  <c r="U141" i="26"/>
  <c r="U140" i="26"/>
  <c r="U139" i="26"/>
  <c r="U138" i="26"/>
  <c r="U137" i="26"/>
  <c r="U136" i="26"/>
  <c r="U135" i="26"/>
  <c r="U134" i="26"/>
  <c r="U133" i="26"/>
  <c r="U132" i="26"/>
  <c r="U131" i="26"/>
  <c r="U130" i="26"/>
  <c r="U129" i="26"/>
  <c r="U128" i="26"/>
  <c r="U127" i="26"/>
  <c r="U126" i="26"/>
  <c r="U125" i="26"/>
  <c r="U124" i="26"/>
  <c r="U123" i="26"/>
  <c r="U122" i="26"/>
  <c r="U121" i="26"/>
  <c r="U120" i="26"/>
  <c r="U119" i="26"/>
  <c r="U118" i="26"/>
  <c r="U117" i="26"/>
  <c r="U116" i="26"/>
  <c r="U115" i="26"/>
  <c r="U114" i="26"/>
  <c r="U113" i="26"/>
  <c r="U112" i="26"/>
  <c r="U111" i="26"/>
  <c r="U110" i="26"/>
  <c r="U109" i="26"/>
  <c r="U108" i="26"/>
  <c r="U107" i="26"/>
  <c r="U106" i="26"/>
  <c r="U105" i="26"/>
  <c r="U104" i="26"/>
  <c r="U103" i="26"/>
  <c r="U102" i="26"/>
  <c r="U101" i="26"/>
  <c r="U100" i="26"/>
  <c r="U99" i="26"/>
  <c r="U98" i="26"/>
  <c r="U97" i="26"/>
  <c r="U96" i="26"/>
  <c r="U95" i="26"/>
  <c r="U94" i="26"/>
  <c r="U93" i="26"/>
  <c r="U92" i="26"/>
  <c r="U91" i="26"/>
  <c r="U90" i="26"/>
  <c r="U89" i="26"/>
  <c r="U88" i="26"/>
  <c r="U87" i="26"/>
  <c r="U86" i="26"/>
  <c r="U85" i="26"/>
  <c r="U84" i="26"/>
  <c r="U83" i="26"/>
  <c r="U82" i="26"/>
  <c r="U81" i="26"/>
  <c r="U80" i="26"/>
  <c r="U79" i="26"/>
  <c r="U78" i="26"/>
  <c r="U77" i="26"/>
  <c r="U76" i="26"/>
  <c r="U75" i="26"/>
  <c r="U74" i="26"/>
  <c r="U73" i="26"/>
  <c r="U72" i="26"/>
  <c r="U71" i="26"/>
  <c r="U70" i="26"/>
  <c r="U69" i="26"/>
  <c r="U68" i="26"/>
  <c r="U67" i="26"/>
  <c r="U66" i="26"/>
  <c r="U65" i="26"/>
  <c r="U64" i="26"/>
  <c r="U63" i="26"/>
  <c r="U62" i="26"/>
  <c r="U61" i="26"/>
  <c r="U60" i="26"/>
  <c r="U59" i="26"/>
  <c r="U58" i="26"/>
  <c r="U57" i="26"/>
  <c r="U56" i="26"/>
  <c r="U55" i="26"/>
  <c r="U54" i="26"/>
  <c r="U53" i="26"/>
  <c r="U52" i="26"/>
  <c r="U51" i="26"/>
  <c r="U50" i="26"/>
  <c r="U49" i="26"/>
  <c r="U48" i="26"/>
  <c r="U47" i="26"/>
  <c r="U46" i="26"/>
  <c r="U45" i="26"/>
  <c r="U44" i="26"/>
  <c r="U43" i="26"/>
  <c r="U42" i="26"/>
  <c r="U41" i="26"/>
  <c r="U40" i="26"/>
  <c r="U39" i="26"/>
  <c r="U38" i="26"/>
  <c r="U37" i="26"/>
  <c r="U36" i="26"/>
  <c r="U35" i="26"/>
  <c r="U34" i="26"/>
  <c r="U33" i="26"/>
  <c r="U32" i="26"/>
  <c r="U31" i="26"/>
  <c r="U30" i="26"/>
  <c r="U29" i="26"/>
  <c r="U28" i="26"/>
  <c r="U27" i="26"/>
  <c r="U26" i="26"/>
  <c r="U25" i="26"/>
  <c r="U24" i="26"/>
  <c r="U23" i="26"/>
  <c r="U22" i="26"/>
  <c r="U21" i="26"/>
  <c r="U20" i="26"/>
  <c r="U19" i="26"/>
  <c r="U18" i="26"/>
  <c r="U17" i="26"/>
  <c r="U16" i="26"/>
  <c r="U15" i="26"/>
  <c r="U14" i="26"/>
  <c r="U13" i="26"/>
  <c r="U12" i="26"/>
  <c r="U11" i="26"/>
  <c r="U10" i="26"/>
  <c r="U9" i="26"/>
  <c r="U8" i="26"/>
  <c r="U7" i="26"/>
  <c r="U6" i="26"/>
  <c r="U5" i="26"/>
  <c r="U4" i="26"/>
  <c r="U3" i="26"/>
  <c r="I38" i="26" l="1"/>
  <c r="O38" i="26" s="1"/>
  <c r="I64" i="26"/>
  <c r="I68" i="26"/>
  <c r="I65" i="26"/>
  <c r="I69" i="26"/>
  <c r="I66" i="26"/>
  <c r="I67" i="26"/>
  <c r="I43" i="26"/>
  <c r="N43" i="26" s="1"/>
  <c r="I14" i="26"/>
  <c r="N14" i="26" s="1"/>
  <c r="I42" i="26"/>
  <c r="I3" i="26"/>
  <c r="I7" i="26"/>
  <c r="I11" i="26"/>
  <c r="I12" i="26"/>
  <c r="I16" i="26"/>
  <c r="I17" i="26"/>
  <c r="I34" i="26"/>
  <c r="I20" i="26"/>
  <c r="I19" i="26"/>
  <c r="I37" i="26"/>
  <c r="I39" i="26"/>
  <c r="I41" i="26"/>
  <c r="I21" i="26"/>
  <c r="I36" i="26"/>
  <c r="I40" i="26"/>
  <c r="I5" i="26"/>
  <c r="I9" i="26"/>
  <c r="I63" i="26"/>
  <c r="I35" i="26"/>
  <c r="D9" i="4" s="1"/>
  <c r="C9" i="3" s="1"/>
  <c r="I4" i="26"/>
  <c r="I6" i="26"/>
  <c r="I8" i="26"/>
  <c r="I10" i="26"/>
  <c r="I13" i="26"/>
  <c r="I15" i="26"/>
  <c r="I18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44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I57" i="26"/>
  <c r="I58" i="26"/>
  <c r="I59" i="26"/>
  <c r="I60" i="26"/>
  <c r="I61" i="26"/>
  <c r="I62" i="26"/>
  <c r="O14" i="26" l="1"/>
  <c r="D25" i="4"/>
  <c r="C25" i="3" s="1"/>
  <c r="D21" i="4"/>
  <c r="C21" i="3" s="1"/>
  <c r="D17" i="4"/>
  <c r="C17" i="3" s="1"/>
  <c r="D12" i="4"/>
  <c r="C12" i="3" s="1"/>
  <c r="D8" i="4"/>
  <c r="C8" i="3" s="1"/>
  <c r="D3" i="4"/>
  <c r="C3" i="3" s="1"/>
  <c r="D24" i="4"/>
  <c r="C24" i="3" s="1"/>
  <c r="D20" i="4"/>
  <c r="C20" i="3" s="1"/>
  <c r="D16" i="4"/>
  <c r="C16" i="3" s="1"/>
  <c r="D11" i="4"/>
  <c r="C11" i="3" s="1"/>
  <c r="D7" i="4"/>
  <c r="C7" i="3" s="1"/>
  <c r="D22" i="4"/>
  <c r="C22" i="3" s="1"/>
  <c r="D18" i="4"/>
  <c r="C18" i="3" s="1"/>
  <c r="D13" i="4"/>
  <c r="C13" i="3" s="1"/>
  <c r="D23" i="4"/>
  <c r="C23" i="3" s="1"/>
  <c r="D19" i="4"/>
  <c r="C19" i="3" s="1"/>
  <c r="D15" i="4"/>
  <c r="C15" i="3" s="1"/>
  <c r="D10" i="4"/>
  <c r="C10" i="3" s="1"/>
  <c r="D6" i="4"/>
  <c r="C6" i="3" s="1"/>
  <c r="I7" i="2"/>
  <c r="I3" i="2"/>
  <c r="I4" i="2"/>
  <c r="N38" i="26"/>
  <c r="I6" i="2"/>
  <c r="O43" i="26"/>
  <c r="I5" i="2"/>
  <c r="N65" i="26"/>
  <c r="O65" i="26"/>
  <c r="N67" i="26"/>
  <c r="O67" i="26"/>
  <c r="N68" i="26"/>
  <c r="O68" i="26"/>
  <c r="N66" i="26"/>
  <c r="O66" i="26"/>
  <c r="O64" i="26"/>
  <c r="N64" i="26"/>
  <c r="N69" i="26"/>
  <c r="O69" i="26"/>
  <c r="D14" i="26" a="1"/>
  <c r="D14" i="26" s="1"/>
  <c r="C14" i="26" a="1"/>
  <c r="C14" i="26" s="1"/>
  <c r="F12" i="1" s="1"/>
  <c r="O62" i="26"/>
  <c r="N62" i="26"/>
  <c r="O50" i="26"/>
  <c r="N50" i="26"/>
  <c r="O46" i="26"/>
  <c r="N46" i="26"/>
  <c r="N31" i="26"/>
  <c r="O31" i="26"/>
  <c r="N27" i="26"/>
  <c r="O27" i="26"/>
  <c r="N23" i="26"/>
  <c r="O23" i="26"/>
  <c r="N15" i="26"/>
  <c r="O15" i="26"/>
  <c r="O6" i="26"/>
  <c r="N6" i="26"/>
  <c r="O9" i="26"/>
  <c r="N9" i="26"/>
  <c r="O21" i="26"/>
  <c r="N21" i="26"/>
  <c r="N19" i="26"/>
  <c r="O19" i="26"/>
  <c r="O16" i="26"/>
  <c r="N16" i="26"/>
  <c r="N3" i="26"/>
  <c r="O3" i="26"/>
  <c r="O54" i="26"/>
  <c r="N54" i="26"/>
  <c r="O53" i="26"/>
  <c r="N53" i="26"/>
  <c r="O45" i="26"/>
  <c r="N45" i="26"/>
  <c r="O26" i="26"/>
  <c r="N26" i="26"/>
  <c r="O22" i="26"/>
  <c r="N22" i="26"/>
  <c r="O13" i="26"/>
  <c r="N13" i="26"/>
  <c r="O4" i="26"/>
  <c r="N4" i="26"/>
  <c r="O5" i="26"/>
  <c r="N5" i="26"/>
  <c r="O41" i="26"/>
  <c r="N41" i="26"/>
  <c r="O20" i="26"/>
  <c r="N20" i="26"/>
  <c r="O12" i="26"/>
  <c r="N12" i="26"/>
  <c r="O42" i="26"/>
  <c r="N42" i="26"/>
  <c r="O61" i="26"/>
  <c r="N61" i="26"/>
  <c r="O49" i="26"/>
  <c r="N49" i="26"/>
  <c r="O30" i="26"/>
  <c r="N30" i="26"/>
  <c r="O60" i="26"/>
  <c r="N60" i="26"/>
  <c r="O56" i="26"/>
  <c r="N56" i="26"/>
  <c r="O52" i="26"/>
  <c r="N52" i="26"/>
  <c r="O48" i="26"/>
  <c r="N48" i="26"/>
  <c r="O44" i="26"/>
  <c r="N44" i="26"/>
  <c r="O33" i="26"/>
  <c r="N33" i="26"/>
  <c r="O29" i="26"/>
  <c r="N29" i="26"/>
  <c r="O25" i="26"/>
  <c r="N25" i="26"/>
  <c r="O10" i="26"/>
  <c r="N10" i="26"/>
  <c r="N35" i="26"/>
  <c r="O35" i="26"/>
  <c r="O40" i="26"/>
  <c r="N40" i="26"/>
  <c r="N39" i="26"/>
  <c r="O39" i="26"/>
  <c r="O34" i="26"/>
  <c r="N34" i="26"/>
  <c r="N11" i="26"/>
  <c r="O11" i="26"/>
  <c r="O58" i="26"/>
  <c r="N58" i="26"/>
  <c r="O57" i="26"/>
  <c r="N57" i="26"/>
  <c r="N59" i="26"/>
  <c r="O59" i="26"/>
  <c r="N55" i="26"/>
  <c r="O55" i="26"/>
  <c r="N51" i="26"/>
  <c r="O51" i="26"/>
  <c r="N47" i="26"/>
  <c r="O47" i="26"/>
  <c r="O32" i="26"/>
  <c r="N32" i="26"/>
  <c r="O28" i="26"/>
  <c r="N28" i="26"/>
  <c r="O24" i="26"/>
  <c r="N24" i="26"/>
  <c r="O18" i="26"/>
  <c r="N18" i="26"/>
  <c r="O8" i="26"/>
  <c r="N8" i="26"/>
  <c r="N63" i="26"/>
  <c r="O63" i="26"/>
  <c r="O36" i="26"/>
  <c r="N36" i="26"/>
  <c r="O37" i="26"/>
  <c r="N37" i="26"/>
  <c r="O17" i="26"/>
  <c r="N17" i="26"/>
  <c r="N7" i="26"/>
  <c r="O7" i="26"/>
  <c r="C19" i="26" l="1" a="1"/>
  <c r="C19" i="26" s="1"/>
  <c r="D19" i="26" a="1"/>
  <c r="D19" i="26" s="1"/>
  <c r="C3" i="2"/>
  <c r="C16" i="2" s="1"/>
  <c r="G12" i="1"/>
  <c r="D21" i="3"/>
  <c r="D16" i="3"/>
  <c r="T10" i="2"/>
  <c r="T12" i="2"/>
  <c r="T9" i="2"/>
  <c r="T8" i="2"/>
  <c r="T6" i="2"/>
  <c r="T5" i="2"/>
  <c r="T4" i="2"/>
  <c r="E105" i="22"/>
  <c r="E104" i="22"/>
  <c r="E103" i="22"/>
  <c r="E102" i="22"/>
  <c r="E101" i="22"/>
  <c r="E100" i="22"/>
  <c r="E99" i="22"/>
  <c r="E98" i="22"/>
  <c r="E97" i="22"/>
  <c r="E96" i="22"/>
  <c r="E95" i="22"/>
  <c r="E94" i="22"/>
  <c r="E93" i="22"/>
  <c r="E92" i="22"/>
  <c r="E91" i="22"/>
  <c r="E90" i="22"/>
  <c r="E89" i="22"/>
  <c r="E88" i="22"/>
  <c r="E87" i="22"/>
  <c r="E86" i="22"/>
  <c r="E85" i="22"/>
  <c r="E84" i="22"/>
  <c r="E83" i="22"/>
  <c r="E82" i="22"/>
  <c r="E81" i="22"/>
  <c r="E80" i="22"/>
  <c r="E79" i="22"/>
  <c r="E78" i="22"/>
  <c r="E77" i="22"/>
  <c r="E76" i="22"/>
  <c r="E75" i="22"/>
  <c r="E74" i="22"/>
  <c r="E73" i="22"/>
  <c r="E72" i="22"/>
  <c r="E71" i="22"/>
  <c r="E70" i="22"/>
  <c r="E69" i="22"/>
  <c r="E68" i="22"/>
  <c r="E67" i="22"/>
  <c r="E66" i="22"/>
  <c r="E65" i="22"/>
  <c r="E64" i="22"/>
  <c r="E63" i="22"/>
  <c r="E62" i="22"/>
  <c r="E61" i="22"/>
  <c r="E60" i="22"/>
  <c r="E59" i="22"/>
  <c r="E58" i="22"/>
  <c r="E57" i="22"/>
  <c r="E56" i="22"/>
  <c r="E55" i="22"/>
  <c r="E54" i="22"/>
  <c r="E53" i="22"/>
  <c r="E52" i="22"/>
  <c r="E51" i="22"/>
  <c r="E50" i="22"/>
  <c r="E47" i="22"/>
  <c r="E46" i="22"/>
  <c r="E45" i="22"/>
  <c r="E44" i="22"/>
  <c r="E43" i="22"/>
  <c r="E42" i="22"/>
  <c r="E41" i="22"/>
  <c r="E40" i="22"/>
  <c r="E39" i="22"/>
  <c r="E38" i="22"/>
  <c r="E35" i="22"/>
  <c r="B25" i="23"/>
  <c r="E7" i="22" s="1"/>
  <c r="B24" i="23"/>
  <c r="E2" i="22" s="1"/>
  <c r="E8" i="24" s="1"/>
  <c r="B18" i="23"/>
  <c r="E48" i="22" s="1"/>
  <c r="B11" i="23"/>
  <c r="E14" i="22" s="1"/>
  <c r="B10" i="23"/>
  <c r="E15" i="22" s="1"/>
  <c r="B9" i="23"/>
  <c r="E13" i="22" s="1"/>
  <c r="B8" i="23"/>
  <c r="E17" i="22" s="1"/>
  <c r="B7" i="23"/>
  <c r="E19" i="22" s="1"/>
  <c r="B6" i="23"/>
  <c r="E22" i="22" s="1"/>
  <c r="B5" i="23"/>
  <c r="E18" i="22" s="1"/>
  <c r="B4" i="23"/>
  <c r="E29" i="22" s="1"/>
  <c r="B3" i="23"/>
  <c r="E32" i="22" s="1"/>
  <c r="B2" i="23"/>
  <c r="E12" i="22" s="1"/>
  <c r="N18" i="3" l="1"/>
  <c r="N22" i="3"/>
  <c r="N15" i="3"/>
  <c r="N20" i="3"/>
  <c r="N24" i="3"/>
  <c r="N21" i="3"/>
  <c r="N25" i="3"/>
  <c r="N19" i="3"/>
  <c r="N23" i="3"/>
  <c r="N12" i="3"/>
  <c r="N16" i="3"/>
  <c r="N13" i="3"/>
  <c r="N17" i="3"/>
  <c r="N11" i="3"/>
  <c r="G17" i="1"/>
  <c r="C5" i="2"/>
  <c r="Q23" i="3"/>
  <c r="Q21" i="3"/>
  <c r="Q13" i="3"/>
  <c r="Q9" i="3"/>
  <c r="Q5" i="3"/>
  <c r="Q17" i="3"/>
  <c r="Q24" i="3"/>
  <c r="Q6" i="3"/>
  <c r="Q20" i="3"/>
  <c r="Q12" i="3"/>
  <c r="Q8" i="3"/>
  <c r="Q3" i="3"/>
  <c r="Q25" i="3"/>
  <c r="Q11" i="3"/>
  <c r="Q7" i="3"/>
  <c r="Q16" i="3"/>
  <c r="Q10" i="3"/>
  <c r="Q18" i="3"/>
  <c r="Q22" i="3"/>
  <c r="Q15" i="3"/>
  <c r="Q19" i="3"/>
  <c r="F17" i="1"/>
  <c r="D24" i="3"/>
  <c r="E9" i="22"/>
  <c r="E8" i="22"/>
  <c r="E25" i="22"/>
  <c r="E11" i="22"/>
  <c r="E27" i="22"/>
  <c r="E3" i="22"/>
  <c r="E28" i="22"/>
  <c r="E33" i="22"/>
  <c r="E16" i="22"/>
  <c r="E23" i="22"/>
  <c r="E24" i="22"/>
  <c r="E49" i="22"/>
  <c r="E15" i="24" s="1"/>
  <c r="E4" i="24"/>
  <c r="E9" i="24"/>
  <c r="E10" i="22"/>
  <c r="E26" i="22"/>
  <c r="E34" i="22"/>
  <c r="E16" i="24"/>
  <c r="F16" i="24" s="1"/>
  <c r="D9" i="3" s="1"/>
  <c r="E36" i="22"/>
  <c r="E4" i="22"/>
  <c r="E20" i="22"/>
  <c r="E5" i="22"/>
  <c r="E21" i="22"/>
  <c r="E37" i="22"/>
  <c r="E6" i="22"/>
  <c r="E30" i="22"/>
  <c r="E31" i="22"/>
  <c r="E13" i="24"/>
  <c r="F13" i="24" s="1"/>
  <c r="D7" i="3" s="1"/>
  <c r="E3" i="24"/>
  <c r="E10" i="24" l="1"/>
  <c r="P25" i="3"/>
  <c r="P3" i="3"/>
  <c r="P22" i="3"/>
  <c r="P9" i="3"/>
  <c r="P13" i="3"/>
  <c r="P18" i="3"/>
  <c r="P12" i="3"/>
  <c r="P24" i="3"/>
  <c r="P16" i="3"/>
  <c r="P6" i="3"/>
  <c r="P8" i="3"/>
  <c r="P15" i="3"/>
  <c r="P20" i="3"/>
  <c r="P17" i="3"/>
  <c r="P19" i="3"/>
  <c r="P23" i="3"/>
  <c r="P5" i="3"/>
  <c r="P21" i="3"/>
  <c r="P11" i="3"/>
  <c r="P7" i="3"/>
  <c r="P10" i="3"/>
  <c r="D12" i="3"/>
  <c r="E14" i="24"/>
  <c r="F14" i="24" s="1"/>
  <c r="E5" i="24"/>
  <c r="E6" i="24"/>
  <c r="E12" i="24"/>
  <c r="E11" i="24"/>
  <c r="E7" i="24"/>
  <c r="F3" i="24" l="1"/>
  <c r="F8" i="24"/>
  <c r="D11" i="3"/>
  <c r="E25" i="3" l="1"/>
  <c r="E24" i="3"/>
  <c r="E22" i="3"/>
  <c r="E21" i="3"/>
  <c r="E16" i="3"/>
  <c r="E9" i="3" l="1"/>
  <c r="E11" i="3"/>
  <c r="R11" i="3" s="1"/>
  <c r="E12" i="3"/>
  <c r="R12" i="3" s="1"/>
  <c r="T12" i="3" l="1"/>
  <c r="L12" i="3" s="1"/>
  <c r="U12" i="3"/>
  <c r="M12" i="3" s="1"/>
  <c r="U11" i="3"/>
  <c r="M11" i="3" s="1"/>
  <c r="T11" i="3"/>
  <c r="L11" i="3" s="1"/>
  <c r="T9" i="3"/>
  <c r="L9" i="3" s="1"/>
  <c r="S9" i="3"/>
  <c r="U9" i="3"/>
  <c r="M9" i="3" s="1"/>
  <c r="C15" i="15" a="1"/>
  <c r="C15" i="15" s="1"/>
  <c r="C14" i="15" a="1"/>
  <c r="C14" i="15" s="1"/>
  <c r="C13" i="15" a="1"/>
  <c r="C13" i="15" s="1"/>
  <c r="C12" i="15" a="1"/>
  <c r="C12" i="15" s="1"/>
  <c r="I42" i="14"/>
  <c r="I34" i="14"/>
  <c r="I26" i="14"/>
  <c r="I18" i="14"/>
  <c r="I10" i="14"/>
  <c r="I42" i="13"/>
  <c r="I34" i="13"/>
  <c r="I26" i="13"/>
  <c r="I18" i="13"/>
  <c r="I10" i="13"/>
  <c r="I43" i="12"/>
  <c r="I35" i="12"/>
  <c r="I27" i="12"/>
  <c r="I19" i="12"/>
  <c r="I11" i="12"/>
  <c r="I43" i="11"/>
  <c r="I35" i="11"/>
  <c r="I27" i="11"/>
  <c r="I19" i="11"/>
  <c r="I11" i="11"/>
  <c r="I43" i="10"/>
  <c r="I35" i="10"/>
  <c r="I27" i="10"/>
  <c r="I19" i="10"/>
  <c r="I11" i="10"/>
  <c r="C17" i="2"/>
  <c r="C14" i="2"/>
  <c r="O7" i="3" s="1"/>
  <c r="C12" i="2"/>
  <c r="J7" i="2"/>
  <c r="N3" i="3"/>
  <c r="J6" i="2"/>
  <c r="J5" i="2"/>
  <c r="J4" i="2"/>
  <c r="J3" i="2"/>
  <c r="J12" i="3" l="1"/>
  <c r="E14" i="15"/>
  <c r="N10" i="3"/>
  <c r="N5" i="3"/>
  <c r="N6" i="3"/>
  <c r="N8" i="3"/>
  <c r="R16" i="3"/>
  <c r="R24" i="3"/>
  <c r="R21" i="3"/>
  <c r="R25" i="3"/>
  <c r="R22" i="3"/>
  <c r="J11" i="3"/>
  <c r="O6" i="3"/>
  <c r="K6" i="3" s="1"/>
  <c r="O10" i="3"/>
  <c r="K10" i="3" s="1"/>
  <c r="O5" i="3"/>
  <c r="O8" i="3"/>
  <c r="K8" i="3" s="1"/>
  <c r="O9" i="3"/>
  <c r="K9" i="3" s="1"/>
  <c r="E7" i="3"/>
  <c r="C16" i="1"/>
  <c r="D23" i="3" s="1"/>
  <c r="I49" i="13"/>
  <c r="F6" i="2" s="1"/>
  <c r="I50" i="10"/>
  <c r="F3" i="2" s="1"/>
  <c r="I50" i="12"/>
  <c r="F5" i="2" s="1"/>
  <c r="I50" i="11"/>
  <c r="F4" i="2" s="1"/>
  <c r="C8" i="2" s="1"/>
  <c r="I49" i="14"/>
  <c r="F7" i="2" s="1"/>
  <c r="T24" i="3" l="1"/>
  <c r="L24" i="3" s="1"/>
  <c r="J24" i="3"/>
  <c r="U24" i="3"/>
  <c r="M24" i="3" s="1"/>
  <c r="T16" i="3"/>
  <c r="L16" i="3" s="1"/>
  <c r="J16" i="3"/>
  <c r="U16" i="3"/>
  <c r="M16" i="3" s="1"/>
  <c r="U25" i="3"/>
  <c r="M25" i="3" s="1"/>
  <c r="T25" i="3"/>
  <c r="L25" i="3" s="1"/>
  <c r="J25" i="3"/>
  <c r="T21" i="3"/>
  <c r="L21" i="3" s="1"/>
  <c r="J21" i="3"/>
  <c r="U21" i="3"/>
  <c r="M21" i="3" s="1"/>
  <c r="T7" i="3"/>
  <c r="L7" i="3" s="1"/>
  <c r="S7" i="3"/>
  <c r="K7" i="3" s="1"/>
  <c r="U7" i="3"/>
  <c r="M7" i="3" s="1"/>
  <c r="T22" i="3"/>
  <c r="L22" i="3" s="1"/>
  <c r="J22" i="3"/>
  <c r="U22" i="3"/>
  <c r="M22" i="3" s="1"/>
  <c r="D3" i="3"/>
  <c r="D20" i="3"/>
  <c r="D10" i="3"/>
  <c r="C19" i="2"/>
  <c r="D15" i="3"/>
  <c r="E23" i="3"/>
  <c r="D19" i="3"/>
  <c r="D18" i="3"/>
  <c r="D17" i="3"/>
  <c r="E17" i="3" l="1"/>
  <c r="R17" i="3" s="1"/>
  <c r="J17" i="3" s="1"/>
  <c r="E15" i="3"/>
  <c r="R15" i="3" s="1"/>
  <c r="J15" i="3" s="1"/>
  <c r="E20" i="3"/>
  <c r="R20" i="3" s="1"/>
  <c r="J20" i="3" s="1"/>
  <c r="E18" i="3"/>
  <c r="U18" i="3" s="1"/>
  <c r="M18" i="3" s="1"/>
  <c r="E19" i="3"/>
  <c r="R19" i="3" s="1"/>
  <c r="J19" i="3" s="1"/>
  <c r="D27" i="3"/>
  <c r="R23" i="3"/>
  <c r="E3" i="3"/>
  <c r="E10" i="3"/>
  <c r="D5" i="3"/>
  <c r="D6" i="3"/>
  <c r="D8" i="3"/>
  <c r="T17" i="3" l="1"/>
  <c r="L17" i="3" s="1"/>
  <c r="U17" i="3"/>
  <c r="M17" i="3" s="1"/>
  <c r="T19" i="3"/>
  <c r="L19" i="3" s="1"/>
  <c r="T15" i="3"/>
  <c r="L15" i="3" s="1"/>
  <c r="U20" i="3"/>
  <c r="M20" i="3" s="1"/>
  <c r="U15" i="3"/>
  <c r="M15" i="3" s="1"/>
  <c r="T18" i="3"/>
  <c r="L18" i="3" s="1"/>
  <c r="R18" i="3"/>
  <c r="J18" i="3" s="1"/>
  <c r="T20" i="3"/>
  <c r="L20" i="3" s="1"/>
  <c r="U19" i="3"/>
  <c r="M19" i="3" s="1"/>
  <c r="U10" i="3"/>
  <c r="M10" i="3" s="1"/>
  <c r="T10" i="3"/>
  <c r="L10" i="3" s="1"/>
  <c r="R10" i="3"/>
  <c r="J10" i="3" s="1"/>
  <c r="R3" i="3"/>
  <c r="J3" i="3" s="1"/>
  <c r="U3" i="3"/>
  <c r="M3" i="3" s="1"/>
  <c r="T3" i="3"/>
  <c r="L3" i="3" s="1"/>
  <c r="U23" i="3"/>
  <c r="M23" i="3" s="1"/>
  <c r="T23" i="3"/>
  <c r="L23" i="3" s="1"/>
  <c r="J23" i="3"/>
  <c r="E29" i="1"/>
  <c r="E27" i="3"/>
  <c r="E6" i="3"/>
  <c r="D13" i="3"/>
  <c r="E8" i="3"/>
  <c r="R8" i="3" l="1"/>
  <c r="J8" i="3" s="1"/>
  <c r="U8" i="3"/>
  <c r="M8" i="3" s="1"/>
  <c r="T8" i="3"/>
  <c r="L8" i="3" s="1"/>
  <c r="U6" i="3"/>
  <c r="M6" i="3" s="1"/>
  <c r="R6" i="3"/>
  <c r="J6" i="3" s="1"/>
  <c r="T6" i="3"/>
  <c r="L6" i="3" s="1"/>
  <c r="K27" i="3"/>
  <c r="M27" i="3"/>
  <c r="L27" i="3"/>
  <c r="J27" i="3"/>
  <c r="E13" i="3"/>
  <c r="R13" i="3" s="1"/>
  <c r="T13" i="3" l="1"/>
  <c r="L13" i="3" s="1"/>
  <c r="J13" i="3"/>
  <c r="U13" i="3"/>
  <c r="M13" i="3" s="1"/>
  <c r="D5" i="4" l="1"/>
  <c r="C5" i="3" s="1"/>
  <c r="E5" i="3" s="1"/>
  <c r="S5" i="3" l="1"/>
  <c r="K5" i="3" s="1"/>
  <c r="D30" i="1" s="1"/>
  <c r="R5" i="3"/>
  <c r="J5" i="3" s="1"/>
  <c r="D28" i="1" s="1"/>
  <c r="U5" i="3"/>
  <c r="M5" i="3" s="1"/>
  <c r="D34" i="1" s="1"/>
  <c r="T5" i="3"/>
  <c r="L5" i="3" s="1"/>
  <c r="D32" i="1" s="1"/>
  <c r="E33" i="1" l="1"/>
  <c r="E35" i="1"/>
  <c r="F33" i="1" s="1"/>
  <c r="F35" i="1" s="1"/>
  <c r="E31" i="1"/>
  <c r="F29" i="1" s="1"/>
  <c r="E22" i="1" l="1"/>
  <c r="E23" i="1"/>
  <c r="E24" i="1"/>
  <c r="F23" i="1" l="1"/>
  <c r="F38" i="1" s="1"/>
  <c r="E25" i="1" s="1"/>
  <c r="F36" i="1" l="1"/>
  <c r="F37" i="1"/>
  <c r="E27" i="1"/>
  <c r="E26" i="1"/>
  <c r="F27" i="1" l="1"/>
  <c r="E40" i="1" s="1"/>
  <c r="E43" i="1" s="1"/>
  <c r="F4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Carlos Romero Romero</author>
  </authors>
  <commentList>
    <comment ref="D30" authorId="0" shapeId="0" xr:uid="{BC9CD32B-1344-40B7-BFB4-C429EF0AAE0F}">
      <text>
        <r>
          <rPr>
            <b/>
            <sz val="9"/>
            <color indexed="81"/>
            <rFont val="Tahoma"/>
            <family val="2"/>
          </rPr>
          <t>incoterm: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Carlos Romero Romero</author>
  </authors>
  <commentList>
    <comment ref="J27" authorId="0" shapeId="0" xr:uid="{5A6C42D0-5D55-164D-AAC2-FA25FF5976E3}">
      <text>
        <r>
          <rPr>
            <b/>
            <sz val="10"/>
            <color rgb="FF000000"/>
            <rFont val="Tahoma"/>
            <family val="2"/>
          </rPr>
          <t>Ajuste: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Ya viene indexado por los materiales nacionales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<sst xmlns="http://schemas.openxmlformats.org/spreadsheetml/2006/main" count="1237" uniqueCount="598">
  <si>
    <t>MODELO DE VALORACIÓN  TANQUES ALMACENAMIENTO GLP</t>
  </si>
  <si>
    <t>Actualizado por CREG</t>
  </si>
  <si>
    <t>Fije año y mes de valoración</t>
  </si>
  <si>
    <t>Este no puede ser anterior a enero de 2021</t>
  </si>
  <si>
    <t xml:space="preserve">Diligencia la capacidad de  almacenamiento </t>
  </si>
  <si>
    <t>Identifique la región donde se ejecutó</t>
  </si>
  <si>
    <t>Identifique si la obra requirió pilotes</t>
  </si>
  <si>
    <t>Verifique que hay indicadores para la fecha de valoración de interés en la hoja indices</t>
  </si>
  <si>
    <t>MODELO DE VALORACIÓN DE TANQUES PARA GLP</t>
  </si>
  <si>
    <t>DATO ENTRADA</t>
  </si>
  <si>
    <t>FORMULA</t>
  </si>
  <si>
    <t>TEXTOS FIJOS</t>
  </si>
  <si>
    <t>Año base</t>
  </si>
  <si>
    <t>Mes-Año de cálculo</t>
  </si>
  <si>
    <t>Mes-Año Base</t>
  </si>
  <si>
    <t>Año de cálculo</t>
  </si>
  <si>
    <t>TRM ($/USD)</t>
  </si>
  <si>
    <t>Producto</t>
  </si>
  <si>
    <t>GLP</t>
  </si>
  <si>
    <t>PPI DEL ACERO</t>
  </si>
  <si>
    <t>ÍNDICE PARA INSTRUMENTOS DE CONTROL</t>
  </si>
  <si>
    <t>Capacidad nominal (BLS)</t>
  </si>
  <si>
    <t>ÍNDICE PARA OBRA CIVIL</t>
  </si>
  <si>
    <t>Longitud total (fts)</t>
  </si>
  <si>
    <t>IPC</t>
  </si>
  <si>
    <t>Diámetro (fts)</t>
  </si>
  <si>
    <t>FACTOR INCREMENTO MANO DE OBRA</t>
  </si>
  <si>
    <t>Regionalización</t>
  </si>
  <si>
    <t>Costa caribe</t>
  </si>
  <si>
    <t>ARANCEL</t>
  </si>
  <si>
    <t>Incluye pilotes</t>
  </si>
  <si>
    <t>ITEMS GENERALES DE COSTO</t>
  </si>
  <si>
    <t>Factores de cálculo</t>
  </si>
  <si>
    <t>COSTOS USD$</t>
  </si>
  <si>
    <t>COSTOS TOTALES
USD$</t>
  </si>
  <si>
    <t>METODOLOGÍA DE  CALCULO</t>
  </si>
  <si>
    <t>INGENIERIA</t>
  </si>
  <si>
    <t>CONCEPTUAL</t>
  </si>
  <si>
    <t xml:space="preserve"> COSTO DE INGENIERIA + IVA</t>
  </si>
  <si>
    <t>7% DEL COSTO DE MATERIALES, CONTRUCCION Y MONTAJE</t>
  </si>
  <si>
    <t>BASICA</t>
  </si>
  <si>
    <t>DETALLE</t>
  </si>
  <si>
    <t>GESTION INMOBILIARIA</t>
  </si>
  <si>
    <t xml:space="preserve"> GESTION INMOBILIARIA + LICENCIAMIENTO AMBIENTAL + GESTION SOCIAL + IVA</t>
  </si>
  <si>
    <r>
      <rPr>
        <sz val="10"/>
        <rFont val="Arial"/>
        <family val="2"/>
        <charset val="1"/>
      </rPr>
      <t>5</t>
    </r>
    <r>
      <rPr>
        <sz val="10"/>
        <color rgb="FF000000"/>
        <rFont val="Arial"/>
        <family val="2"/>
        <charset val="1"/>
      </rPr>
      <t>% DEL COSTO DE INGENIERIA, MATERIALES,  COSNTRUCCIÓN, MONTAJE Y COMISIONAMIENTO</t>
    </r>
  </si>
  <si>
    <t>LICENCIAMIENTO AMBIENTAL Y DE CONSTRUCCION</t>
  </si>
  <si>
    <t>GESTION SOCIAL</t>
  </si>
  <si>
    <t>MATERIALES</t>
  </si>
  <si>
    <t>PRODUCCIÓN NACIONAL  INDEXADO</t>
  </si>
  <si>
    <t>1. COSTO DE TRANSPORTE DE MATERIALES INDEXADO</t>
  </si>
  <si>
    <t>3. COSTO DE MATERIALES + TRANSPORTE + IVA</t>
  </si>
  <si>
    <t>DESPIECE</t>
  </si>
  <si>
    <t>IMPORTADOS INDEXADOS Y NACIONALIZADOS</t>
  </si>
  <si>
    <t>2. COSTO DE MATERIALES + TRANSPORTE INDEXADOS</t>
  </si>
  <si>
    <t>CONSTRUCCIÓN Y MONTAJE</t>
  </si>
  <si>
    <t>MANO DE OBRA</t>
  </si>
  <si>
    <t>1.COSTO BASE C Y M</t>
  </si>
  <si>
    <t>3. COSTO  REGIONALIZADO  INDEXADO + IU</t>
  </si>
  <si>
    <t>EQUIPOS</t>
  </si>
  <si>
    <t>2.COSTO C Y M REGIONALIZADO  E INDEXADO</t>
  </si>
  <si>
    <t>4. COSTO  REGIONALIZADO  INDEXADO + IU + IVA 19%</t>
  </si>
  <si>
    <t>INTERVENTORIA</t>
  </si>
  <si>
    <t>7% DEL COSTO DE CONSTRUCCIÓN, MONTAJE Y COMISIONAMIENTO</t>
  </si>
  <si>
    <t>GERENCIA DE PROYECTO</t>
  </si>
  <si>
    <t>20% DEL COSTO DE CONSTRUCCIÓN, MONTAJE Y COMISIONAMIENTO</t>
  </si>
  <si>
    <t>COMISIONADO Y ENTREGA
(PRE-COMMISSIONING &amp; COMMISSIONING)</t>
  </si>
  <si>
    <t>5% DEL COSTO DE INGENIERIA, CONSTRUCCIÓN, MONTAJE Y MATERIALES</t>
  </si>
  <si>
    <t>GRAN TOTAL COSTO DE CONSTRUCCIÓN TANQUE US</t>
  </si>
  <si>
    <t>Dolares Estadounidenses de</t>
  </si>
  <si>
    <t>USD$ Quinquenal</t>
  </si>
  <si>
    <t>USD/Bls Quinquenal</t>
  </si>
  <si>
    <t>% Valor Tanque</t>
  </si>
  <si>
    <t>MANTENIMIENTO</t>
  </si>
  <si>
    <t xml:space="preserve">  </t>
  </si>
  <si>
    <t>ID</t>
  </si>
  <si>
    <t>TRM año de cálculo $/USD</t>
  </si>
  <si>
    <t xml:space="preserve">Tasa promedio mensual </t>
  </si>
  <si>
    <t>https://www.banrep.gov.co/es/estadisticas/trm</t>
  </si>
  <si>
    <t>Fecha</t>
  </si>
  <si>
    <t>PPI USA - ACERO</t>
  </si>
  <si>
    <t>ICOCIV</t>
  </si>
  <si>
    <t>PPI USA – INSTR. DE CONTROL PROC. INDUSTR.</t>
  </si>
  <si>
    <t>FACTOR  INCREMENTO MANO DE OBRA</t>
  </si>
  <si>
    <t>IPC_dólares</t>
  </si>
  <si>
    <t>año</t>
  </si>
  <si>
    <t>Salarios</t>
  </si>
  <si>
    <t>MES</t>
  </si>
  <si>
    <t>TRM</t>
  </si>
  <si>
    <t xml:space="preserve">PPI USA - BARRAS PLATINAS ESTRUCTURAS DE ACERO	</t>
  </si>
  <si>
    <t xml:space="preserve">pcu3311103311107       </t>
  </si>
  <si>
    <t>Hot rolled steel bars, plates, and structural shapes</t>
  </si>
  <si>
    <t>https://data.bls.gov/cgi-bin/srgate</t>
  </si>
  <si>
    <t>Indice de precios del Consumidor en Colombia</t>
  </si>
  <si>
    <t>https://www.banrep.gov.co/es/estadisticas/indice-precios-consumidor-ipc</t>
  </si>
  <si>
    <t>índice de costos de obras civiles DANE</t>
  </si>
  <si>
    <t>https://www.dane.gov.co/index.php/estadisticas-por-tema/precios-y-costos/indice-de-costos-de-la-construccion-de-obras-civiles-icociv</t>
  </si>
  <si>
    <t xml:space="preserve">pcu3345133345130    </t>
  </si>
  <si>
    <t>Process control instruments</t>
  </si>
  <si>
    <t>A partir de evolución del salario mínimo</t>
  </si>
  <si>
    <t>http://www.banrep.gov.co/es/indice-salarios</t>
  </si>
  <si>
    <t>Se recomienda bajar la serie completa, recuerde que los PPI de los últimos cuatro meses que ha públicado BLS.gov son preliminares , por lo que se sugiere tomar la fecha de valoración en una con los PPI ya fijos.</t>
  </si>
  <si>
    <t>PPI  DEL ACERO</t>
  </si>
  <si>
    <t>AJUSTE COSTO IMPORTACIONES POR LOGISTICA DE TRANSPORTE</t>
  </si>
  <si>
    <t>Concepto</t>
  </si>
  <si>
    <t>General</t>
  </si>
  <si>
    <t>General (Base)</t>
  </si>
  <si>
    <t>Transporte terreste exterior</t>
  </si>
  <si>
    <t>Transporte internacional</t>
  </si>
  <si>
    <t>Cadena Logistica</t>
  </si>
  <si>
    <t>Operación aduanera</t>
  </si>
  <si>
    <t>Total</t>
  </si>
  <si>
    <t>2024/06/22</t>
  </si>
  <si>
    <t>2024/06/23</t>
  </si>
  <si>
    <t>2024/06/24</t>
  </si>
  <si>
    <t>2024/06/25</t>
  </si>
  <si>
    <t>2024/06/26</t>
  </si>
  <si>
    <t>2024/06/27</t>
  </si>
  <si>
    <t>2024/06/28</t>
  </si>
  <si>
    <t>2024/06/29</t>
  </si>
  <si>
    <t>2024/06/30</t>
  </si>
  <si>
    <t>2024/07/01</t>
  </si>
  <si>
    <t>2024/07/02</t>
  </si>
  <si>
    <t>2024/07/03</t>
  </si>
  <si>
    <t>2024/07/04</t>
  </si>
  <si>
    <t>2024/07/05</t>
  </si>
  <si>
    <t>2024/07/06</t>
  </si>
  <si>
    <t>2024/07/07</t>
  </si>
  <si>
    <t>2024/07/08</t>
  </si>
  <si>
    <t>2024/07/09</t>
  </si>
  <si>
    <t>2024/07/10</t>
  </si>
  <si>
    <t>2024/07/11</t>
  </si>
  <si>
    <t>2024/07/12</t>
  </si>
  <si>
    <t>2024/07/13</t>
  </si>
  <si>
    <t>2024/07/14</t>
  </si>
  <si>
    <t>2024/07/15</t>
  </si>
  <si>
    <t>2024/07/16</t>
  </si>
  <si>
    <t>2024/07/17</t>
  </si>
  <si>
    <t>2024/07/18</t>
  </si>
  <si>
    <t>2024/07/19</t>
  </si>
  <si>
    <t>2024/07/20</t>
  </si>
  <si>
    <t>2024/07/21</t>
  </si>
  <si>
    <t>2024/07/22</t>
  </si>
  <si>
    <t>2024/07/23</t>
  </si>
  <si>
    <t>2024/07/24</t>
  </si>
  <si>
    <t>2024/07/25</t>
  </si>
  <si>
    <t>2024/07/26</t>
  </si>
  <si>
    <t>2024/07/27</t>
  </si>
  <si>
    <t>2024/07/28</t>
  </si>
  <si>
    <t>2024/07/29</t>
  </si>
  <si>
    <t>2024/07/30</t>
  </si>
  <si>
    <t>2024/07/31</t>
  </si>
  <si>
    <t>2024/08/01</t>
  </si>
  <si>
    <t>2024/08/02</t>
  </si>
  <si>
    <t>2024/08/03</t>
  </si>
  <si>
    <t>2024/08/04</t>
  </si>
  <si>
    <t>2024/08/05</t>
  </si>
  <si>
    <t>2024/08/06</t>
  </si>
  <si>
    <t>2024/08/07</t>
  </si>
  <si>
    <t>2024/08/08</t>
  </si>
  <si>
    <t>2024/08/09</t>
  </si>
  <si>
    <t>2024/08/10</t>
  </si>
  <si>
    <t>2024/08/11</t>
  </si>
  <si>
    <t>2024/08/12</t>
  </si>
  <si>
    <t>2024/08/13</t>
  </si>
  <si>
    <t>2024/08/14</t>
  </si>
  <si>
    <t>2024/08/15</t>
  </si>
  <si>
    <t>2024/08/16</t>
  </si>
  <si>
    <t>2024/08/17</t>
  </si>
  <si>
    <t>2024/08/18</t>
  </si>
  <si>
    <t>2024/08/19</t>
  </si>
  <si>
    <t>2024/08/20</t>
  </si>
  <si>
    <t>2024/08/21</t>
  </si>
  <si>
    <t>2024/08/22</t>
  </si>
  <si>
    <t>2024/08/23</t>
  </si>
  <si>
    <t>2024/08/24</t>
  </si>
  <si>
    <t>2024/08/25</t>
  </si>
  <si>
    <t>2024/08/26</t>
  </si>
  <si>
    <t>2024/08/27</t>
  </si>
  <si>
    <t>2024/08/28</t>
  </si>
  <si>
    <t>2024/08/29</t>
  </si>
  <si>
    <t>2024/08/30</t>
  </si>
  <si>
    <t>2024/08/31</t>
  </si>
  <si>
    <t>2024/09/01</t>
  </si>
  <si>
    <t>2024/09/02</t>
  </si>
  <si>
    <t>2024/09/03</t>
  </si>
  <si>
    <t>2024/09/04</t>
  </si>
  <si>
    <t>2024/09/05</t>
  </si>
  <si>
    <t>2024/09/06</t>
  </si>
  <si>
    <t>2024/09/07</t>
  </si>
  <si>
    <t>2024/09/08</t>
  </si>
  <si>
    <t>2024/09/09</t>
  </si>
  <si>
    <t>2024/09/10</t>
  </si>
  <si>
    <t>2024/09/11</t>
  </si>
  <si>
    <t>2024/09/12</t>
  </si>
  <si>
    <t>2024/09/13</t>
  </si>
  <si>
    <t>2024/09/14</t>
  </si>
  <si>
    <t>2024/09/15</t>
  </si>
  <si>
    <t>2024/09/16</t>
  </si>
  <si>
    <t>2024/09/17</t>
  </si>
  <si>
    <t>2024/09/18</t>
  </si>
  <si>
    <t>2024/09/19</t>
  </si>
  <si>
    <t>2024/09/20</t>
  </si>
  <si>
    <t>2024/09/21</t>
  </si>
  <si>
    <t>2024/09/22</t>
  </si>
  <si>
    <t>2024/09/23</t>
  </si>
  <si>
    <t>2024/09/24</t>
  </si>
  <si>
    <t>2024/09/25</t>
  </si>
  <si>
    <t>2024/09/26</t>
  </si>
  <si>
    <t>2024/09/27</t>
  </si>
  <si>
    <t>2024/09/28</t>
  </si>
  <si>
    <t>2024/09/29</t>
  </si>
  <si>
    <t>2024/09/30</t>
  </si>
  <si>
    <t>2024/10/01</t>
  </si>
  <si>
    <t>2024/10/02</t>
  </si>
  <si>
    <t>2024/10/03</t>
  </si>
  <si>
    <t>2024/10/04</t>
  </si>
  <si>
    <t>2024/10/05</t>
  </si>
  <si>
    <t>2024/10/06</t>
  </si>
  <si>
    <t>2024/10/07</t>
  </si>
  <si>
    <t>2024/10/08</t>
  </si>
  <si>
    <t>2024/10/09</t>
  </si>
  <si>
    <t>2024/10/10</t>
  </si>
  <si>
    <t>2024/10/11</t>
  </si>
  <si>
    <t>2024/10/12</t>
  </si>
  <si>
    <t>2024/10/13</t>
  </si>
  <si>
    <t>2024/10/14</t>
  </si>
  <si>
    <t>2024/10/15</t>
  </si>
  <si>
    <t>2024/10/16</t>
  </si>
  <si>
    <t>2024/10/17</t>
  </si>
  <si>
    <t>2024/10/18</t>
  </si>
  <si>
    <t>2024/10/19</t>
  </si>
  <si>
    <t>2024/10/20</t>
  </si>
  <si>
    <t>2024/10/21</t>
  </si>
  <si>
    <t>2024/10/22</t>
  </si>
  <si>
    <t>2024/10/23</t>
  </si>
  <si>
    <t>2024/10/24</t>
  </si>
  <si>
    <t>2024/10/25</t>
  </si>
  <si>
    <t>2024/10/26</t>
  </si>
  <si>
    <t>2024/10/27</t>
  </si>
  <si>
    <t>2024/10/28</t>
  </si>
  <si>
    <t>2024/10/29</t>
  </si>
  <si>
    <t>2024/10/30</t>
  </si>
  <si>
    <t>2024/10/31</t>
  </si>
  <si>
    <t>2024/11/01</t>
  </si>
  <si>
    <t>2024/11/02</t>
  </si>
  <si>
    <t>2024/11/03</t>
  </si>
  <si>
    <t>2024/11/04</t>
  </si>
  <si>
    <t>2024/11/05</t>
  </si>
  <si>
    <t>2024/11/06</t>
  </si>
  <si>
    <t>2024/11/07</t>
  </si>
  <si>
    <t>2024/11/08</t>
  </si>
  <si>
    <t>2024/11/09</t>
  </si>
  <si>
    <t>2024/11/10</t>
  </si>
  <si>
    <t>2024/11/11</t>
  </si>
  <si>
    <t>2024/11/12</t>
  </si>
  <si>
    <t>2024/11/13</t>
  </si>
  <si>
    <t>2024/11/14</t>
  </si>
  <si>
    <t>2024/11/15</t>
  </si>
  <si>
    <t>2024/11/16</t>
  </si>
  <si>
    <t>2024/11/17</t>
  </si>
  <si>
    <t>2024/11/18</t>
  </si>
  <si>
    <t>2024/11/19</t>
  </si>
  <si>
    <t>2024/11/20</t>
  </si>
  <si>
    <t>2024/11/21</t>
  </si>
  <si>
    <t>2024/11/22</t>
  </si>
  <si>
    <t>2024/11/23</t>
  </si>
  <si>
    <t>2024/11/24</t>
  </si>
  <si>
    <t>2024/11/25</t>
  </si>
  <si>
    <t>2024/11/26</t>
  </si>
  <si>
    <t>2024/11/27</t>
  </si>
  <si>
    <t>2024/11/28</t>
  </si>
  <si>
    <t>2024/11/29</t>
  </si>
  <si>
    <t>2024/11/30</t>
  </si>
  <si>
    <t>2024/12/01</t>
  </si>
  <si>
    <t>2024/12/02</t>
  </si>
  <si>
    <t>2024/12/03</t>
  </si>
  <si>
    <t>2024/12/04</t>
  </si>
  <si>
    <t>2024/12/05</t>
  </si>
  <si>
    <t>2024/12/06</t>
  </si>
  <si>
    <t>2024/12/07</t>
  </si>
  <si>
    <t>2024/12/08</t>
  </si>
  <si>
    <t>2024/12/09</t>
  </si>
  <si>
    <t>2024/12/10</t>
  </si>
  <si>
    <t>2024/12/11</t>
  </si>
  <si>
    <t>2024/12/12</t>
  </si>
  <si>
    <t>2024/12/13</t>
  </si>
  <si>
    <t>2024/12/14</t>
  </si>
  <si>
    <t>2024/12/15</t>
  </si>
  <si>
    <t>2024/12/16</t>
  </si>
  <si>
    <t>2024/12/17</t>
  </si>
  <si>
    <t>2024/12/18</t>
  </si>
  <si>
    <t>2024/12/19</t>
  </si>
  <si>
    <t>2024/12/20</t>
  </si>
  <si>
    <t>2024/12/21</t>
  </si>
  <si>
    <t>2024/12/22</t>
  </si>
  <si>
    <t>2024/12/23</t>
  </si>
  <si>
    <t>2024/12/24</t>
  </si>
  <si>
    <t>2024/12/25</t>
  </si>
  <si>
    <t>2024/12/26</t>
  </si>
  <si>
    <t>2024/12/27</t>
  </si>
  <si>
    <t>2024/12/28</t>
  </si>
  <si>
    <t>2024/12/29</t>
  </si>
  <si>
    <t>2024/12/30</t>
  </si>
  <si>
    <t>2024/12/31</t>
  </si>
  <si>
    <t>2025/01/01</t>
  </si>
  <si>
    <t>2025/01/02</t>
  </si>
  <si>
    <t>2025/01/03</t>
  </si>
  <si>
    <t>2025/01/04</t>
  </si>
  <si>
    <t>2025/01/05</t>
  </si>
  <si>
    <t>2025/01/06</t>
  </si>
  <si>
    <t>2025/01/07</t>
  </si>
  <si>
    <t>2025/01/08</t>
  </si>
  <si>
    <t>2025/01/09</t>
  </si>
  <si>
    <t>2025/01/10</t>
  </si>
  <si>
    <t>2025/01/11</t>
  </si>
  <si>
    <t>2025/01/12</t>
  </si>
  <si>
    <t>2025/01/13</t>
  </si>
  <si>
    <t>2025/01/14</t>
  </si>
  <si>
    <t>2025/01/15</t>
  </si>
  <si>
    <t>2025/01/16</t>
  </si>
  <si>
    <t>2025/01/17</t>
  </si>
  <si>
    <t>2025/01/18</t>
  </si>
  <si>
    <t>2025/01/19</t>
  </si>
  <si>
    <t>2025/01/20</t>
  </si>
  <si>
    <t>2025/01/21</t>
  </si>
  <si>
    <t>2025/01/22</t>
  </si>
  <si>
    <t>2025/01/23</t>
  </si>
  <si>
    <t>2025/01/24</t>
  </si>
  <si>
    <t>2025/01/25</t>
  </si>
  <si>
    <t>2025/01/26</t>
  </si>
  <si>
    <t>2025/01/27</t>
  </si>
  <si>
    <t>DESCRIPCIÓN</t>
  </si>
  <si>
    <t>UNIDAD</t>
  </si>
  <si>
    <t>VALOR UNITARIO USD</t>
  </si>
  <si>
    <t>CANTIDAD</t>
  </si>
  <si>
    <t>VALOR TOTAL USD</t>
  </si>
  <si>
    <t>%MN</t>
  </si>
  <si>
    <t>%MI</t>
  </si>
  <si>
    <t>%O</t>
  </si>
  <si>
    <t>%E</t>
  </si>
  <si>
    <t>Materiales Nacionales USD</t>
  </si>
  <si>
    <t>Materiales Importados USD</t>
  </si>
  <si>
    <t>Mano de obra construccion USD</t>
  </si>
  <si>
    <t>Equipos de obra construccion USD</t>
  </si>
  <si>
    <t>indexador materiales nacionales</t>
  </si>
  <si>
    <t>indexador materiales importados</t>
  </si>
  <si>
    <t>Indexador mano de obra</t>
  </si>
  <si>
    <t>indexador para equipos</t>
  </si>
  <si>
    <t>Materiales Nacionales USD2024</t>
  </si>
  <si>
    <t>Materiales Importados USD2024</t>
  </si>
  <si>
    <t>Mano de obra construccion USD2024</t>
  </si>
  <si>
    <t>Equipos de obra construccion USD2024</t>
  </si>
  <si>
    <t>ACTIVIDADES GENERALES</t>
  </si>
  <si>
    <t>LOCALIZACIÓN, TRAZADO Y REPLANTEO</t>
  </si>
  <si>
    <t>Metro cuadrado</t>
  </si>
  <si>
    <t>BALA, ESCALERAS, PLATAFORMAS, VALVULAS Y TUBERIA</t>
  </si>
  <si>
    <t>Suministros, prefabricacion y pintura Bala</t>
  </si>
  <si>
    <t>Kilogramo</t>
  </si>
  <si>
    <t>Ensamblaje y montaje bala</t>
  </si>
  <si>
    <t>Suministro y montaje  de válvulas e instrumentos</t>
  </si>
  <si>
    <t>Suministros, prefabricación y montaje de plataformas y escaleras</t>
  </si>
  <si>
    <t>Suministros, prefabricación y montaje de tuberías</t>
  </si>
  <si>
    <t>Suministro y montaje de boquillas de aspersión</t>
  </si>
  <si>
    <t>Unidad</t>
  </si>
  <si>
    <t>Reparación pintura bala</t>
  </si>
  <si>
    <t>Suministro y aplicación de pintura tuberías</t>
  </si>
  <si>
    <t>Suministro y aplicación de pintura plataformas y escaleras</t>
  </si>
  <si>
    <t xml:space="preserve">ACTIVIDADES ESPECIALIDAD CIVIL </t>
  </si>
  <si>
    <t>Excavación mecánica</t>
  </si>
  <si>
    <t>Metro cúbico</t>
  </si>
  <si>
    <t>Excavación manual</t>
  </si>
  <si>
    <t>Relleno con subbase granular</t>
  </si>
  <si>
    <t>Concreto pobre 5 cm de espesor</t>
  </si>
  <si>
    <t>Concreto 3000 psi para pisos y bordillo de confinamiento</t>
  </si>
  <si>
    <t>Juntas de dilatación</t>
  </si>
  <si>
    <t>Metro</t>
  </si>
  <si>
    <t>Concreto 4000 psi para pedestales</t>
  </si>
  <si>
    <t>Caja de inspección</t>
  </si>
  <si>
    <t>Malla electrosoldada para piso</t>
  </si>
  <si>
    <t>Acero de refuerzo pedestales</t>
  </si>
  <si>
    <t>Pernos de anclaje 2" x 12"</t>
  </si>
  <si>
    <t>PILOTAJE</t>
  </si>
  <si>
    <t>INSTALACION DE PILOTES</t>
  </si>
  <si>
    <t>NA</t>
  </si>
  <si>
    <t>DESCRIPCION</t>
  </si>
  <si>
    <t>VALOR</t>
  </si>
  <si>
    <t>Region</t>
  </si>
  <si>
    <t>Factor planta (const. y mont.)</t>
  </si>
  <si>
    <t>METRICA EN $/TON-KM</t>
  </si>
  <si>
    <t>DISTANCIA PROMEDIO (KM)</t>
  </si>
  <si>
    <t>$/TONELADA</t>
  </si>
  <si>
    <t>$/Kg</t>
  </si>
  <si>
    <t>Tipo de techo</t>
  </si>
  <si>
    <t>Calificación afectación por regiones</t>
  </si>
  <si>
    <t>BASE CIMENTACION BALA</t>
  </si>
  <si>
    <t>trm_base</t>
  </si>
  <si>
    <t>Tasa representativa del mercado del dic  2024</t>
  </si>
  <si>
    <t>Refinados</t>
  </si>
  <si>
    <t>Cónico</t>
  </si>
  <si>
    <t xml:space="preserve">ZAPATA </t>
  </si>
  <si>
    <t>DIMENSION (MT)</t>
  </si>
  <si>
    <t>DIMENSION (fts)</t>
  </si>
  <si>
    <t>fac_iva</t>
  </si>
  <si>
    <t>Factor para el cálculo del iva sobre materiales, costrucción y montaje.</t>
  </si>
  <si>
    <t>Magdalena medio</t>
  </si>
  <si>
    <t>Geodésico</t>
  </si>
  <si>
    <t xml:space="preserve">ANCHO </t>
  </si>
  <si>
    <t>fac_mano_obra</t>
  </si>
  <si>
    <t>Factor de ajuste a la mano de obra para construcción y montaje, con valores en dolares</t>
  </si>
  <si>
    <t>Centro occidente</t>
  </si>
  <si>
    <t>Flotante</t>
  </si>
  <si>
    <t>LARGO</t>
  </si>
  <si>
    <t>ipc_base</t>
  </si>
  <si>
    <t>Indice de precios al consumidor del dic 2024</t>
  </si>
  <si>
    <t>Sur</t>
  </si>
  <si>
    <t>Bala</t>
  </si>
  <si>
    <t>ALTURA</t>
  </si>
  <si>
    <t>ipc</t>
  </si>
  <si>
    <t>Indice de precios al consumidor del año de cálculo</t>
  </si>
  <si>
    <t>Llanos - Nariño</t>
  </si>
  <si>
    <t xml:space="preserve">PEDESTAL </t>
  </si>
  <si>
    <t>fac_regionalizacion</t>
  </si>
  <si>
    <t>Factor de ajuste para la región donde se realizará la construcción y montaje del tanque</t>
  </si>
  <si>
    <t>ANCHO</t>
  </si>
  <si>
    <t>fac_utilidad</t>
  </si>
  <si>
    <t>Utilidad</t>
  </si>
  <si>
    <t xml:space="preserve">LARGO </t>
  </si>
  <si>
    <t>iAcero_base</t>
  </si>
  <si>
    <t>PPI acero dic 2024</t>
  </si>
  <si>
    <t>fac_imprevistos</t>
  </si>
  <si>
    <t>Imprevistos</t>
  </si>
  <si>
    <t xml:space="preserve">PATIO BALA </t>
  </si>
  <si>
    <t>fac_iAcero</t>
  </si>
  <si>
    <t>Índice (cálculo / base)</t>
  </si>
  <si>
    <t>iInstControl_base</t>
  </si>
  <si>
    <t>Índice para instrumentos de control dic 2024</t>
  </si>
  <si>
    <t>fac_iInstControl</t>
  </si>
  <si>
    <t>iObraCivil_base</t>
  </si>
  <si>
    <t>Índice para obra civil año dic 2024</t>
  </si>
  <si>
    <t>fac_iObraCivil</t>
  </si>
  <si>
    <t>Índice (cálculo / base) con valores en dólares</t>
  </si>
  <si>
    <t>fac_Arancel</t>
  </si>
  <si>
    <t>Factor de ajuste de arancel</t>
  </si>
  <si>
    <t>long_base</t>
  </si>
  <si>
    <t>longitud base (fts)</t>
  </si>
  <si>
    <t>fac_longitud</t>
  </si>
  <si>
    <t>factor de variación de longitud</t>
  </si>
  <si>
    <t>REGRESIÓN LONGITUD DE LA BALA</t>
  </si>
  <si>
    <t>Capacidad (Bls)</t>
  </si>
  <si>
    <t>Longitud (m)</t>
  </si>
  <si>
    <t>Regression</t>
  </si>
  <si>
    <t>Regression Model</t>
  </si>
  <si>
    <t>Power</t>
  </si>
  <si>
    <t>R^2</t>
  </si>
  <si>
    <t>Standard Error</t>
  </si>
  <si>
    <t>Slope</t>
  </si>
  <si>
    <t>metros</t>
  </si>
  <si>
    <t>Intercept</t>
  </si>
  <si>
    <t>VALOR UNITARIO $COL</t>
  </si>
  <si>
    <t>VALOR UNITARIO $US</t>
  </si>
  <si>
    <t>COSTO</t>
  </si>
  <si>
    <t>PARTE</t>
  </si>
  <si>
    <t>Peso (klg)</t>
  </si>
  <si>
    <t>BALA, ESCALERAS, PLATAFORMAS, VALVULAS Y TUBERÍA</t>
  </si>
  <si>
    <t>TAPAS</t>
  </si>
  <si>
    <t>REFUERZO</t>
  </si>
  <si>
    <t>SILLETA</t>
  </si>
  <si>
    <t>CUERPO</t>
  </si>
  <si>
    <t>CONEXIONES</t>
  </si>
  <si>
    <t>Ensamble montaje Bala</t>
  </si>
  <si>
    <t>VALVULAS</t>
  </si>
  <si>
    <t>Suministro y montaje  de  plataformas y escaleras</t>
  </si>
  <si>
    <t>ESCALERA</t>
  </si>
  <si>
    <t>PLATAFORMA</t>
  </si>
  <si>
    <t>Suministros, prefabricación y montaje de tuberías.</t>
  </si>
  <si>
    <t>TUBERIAS</t>
  </si>
  <si>
    <t>MATERIAL</t>
  </si>
  <si>
    <t>Cantidad</t>
  </si>
  <si>
    <t>Peso total Kg</t>
  </si>
  <si>
    <t>Lámina A-516 Gr. 70 e= 5/8"</t>
  </si>
  <si>
    <t>M2</t>
  </si>
  <si>
    <t>Lámina A-516 Gr. 70 e=1"</t>
  </si>
  <si>
    <t>250#  RF  FLANGE 15"</t>
  </si>
  <si>
    <t>EA</t>
  </si>
  <si>
    <t>300# SPCL FLANGE 2  1/2’</t>
  </si>
  <si>
    <t>6000#  SPCL  COUPLING 3/4"</t>
  </si>
  <si>
    <t>6000#  FULL  COUPLING 1"</t>
  </si>
  <si>
    <t>300# RF WNF NOZZLE 2"</t>
  </si>
  <si>
    <t>300# RF WNF NOZZLE 6"</t>
  </si>
  <si>
    <t>300# RF WNF NOZZLE 3"</t>
  </si>
  <si>
    <t>300# RF WNF NOZZLE 4"</t>
  </si>
  <si>
    <t>300# RF WNF NOZZLE 3/4"</t>
  </si>
  <si>
    <t>300# RF WNF NOZZLE 1"</t>
  </si>
  <si>
    <t>Angulo 2 1/2" x 1/4"</t>
  </si>
  <si>
    <t>M</t>
  </si>
  <si>
    <t>Canal 6" x 8.2#</t>
  </si>
  <si>
    <t xml:space="preserve">Lamina 1/4" </t>
  </si>
  <si>
    <t>Rejilla tipo T 1 1/4" x 3/16"</t>
  </si>
  <si>
    <t>Platina de 2" x 1/4"</t>
  </si>
  <si>
    <t>Tubo 1 1/2" SCH 40</t>
  </si>
  <si>
    <t>Tornillos de 1/2" NC x 1 1/2"</t>
  </si>
  <si>
    <t>Tuercas 1/2" NC</t>
  </si>
  <si>
    <t>Lámina A-516 Gr. 70 e=3/8"</t>
  </si>
  <si>
    <t>Platina de 4" x 1/4"</t>
  </si>
  <si>
    <t>Válvula compuerta 300# 2"</t>
  </si>
  <si>
    <t>Válvula compuerta 800# SW 2"</t>
  </si>
  <si>
    <t xml:space="preserve">Válvula compuerta 600# motorizada 3"  </t>
  </si>
  <si>
    <t xml:space="preserve">Válvula compuerta 300# 3"  </t>
  </si>
  <si>
    <t>Válvula de alivio de presión 4" X 6"</t>
  </si>
  <si>
    <t>Válvula compuerta 600#  6"</t>
  </si>
  <si>
    <t>Válvula compuerta 600# motorizada 6"</t>
  </si>
  <si>
    <t>Válvula compuerta 150# 3"</t>
  </si>
  <si>
    <t>Válvula bola 300#  2"</t>
  </si>
  <si>
    <t>Válvula compuerta 300#  2"</t>
  </si>
  <si>
    <t>Válvula de alivio de presión 1"</t>
  </si>
  <si>
    <t>Válvula compuerta 300#  4"</t>
  </si>
  <si>
    <t>Válvula compuerta 300#  10"</t>
  </si>
  <si>
    <t>Válvula bola 300#  4"</t>
  </si>
  <si>
    <t>Válvula compuerta 300#  3"</t>
  </si>
  <si>
    <t>Valvula cheque 300# 3"</t>
  </si>
  <si>
    <t>Válvula compuerta 800#  1"</t>
  </si>
  <si>
    <t>Válvula compuerta 800#  3/4"</t>
  </si>
  <si>
    <t>Válvula compuerta 800#  1/2"</t>
  </si>
  <si>
    <t>Válvula globo 300# 2"</t>
  </si>
  <si>
    <t>Válvula de diluvio 300# 2"</t>
  </si>
  <si>
    <t>Tuberia ASTM A-106 GR. B Asme B36.10 SCH 40 4"</t>
  </si>
  <si>
    <t>Tuberia ASTM A-106 GR. B Asme B36.10 SCH 40 6"</t>
  </si>
  <si>
    <t>Tuberia ASTM A-106 GR. B Asme B36.10 SCH 40 8"</t>
  </si>
  <si>
    <t>Tuberia ASTM A-106 GR. B Asme B36.10 SCH 40 3"</t>
  </si>
  <si>
    <t>Tuberia ASTM A-106 GR. B Asme B36.10 SCH 40 2"</t>
  </si>
  <si>
    <t>Tuberia ASTM A-106 GR. B Asme B36.10 SCH 40 1 ½"</t>
  </si>
  <si>
    <t>Reducción ASTM A 234 GR WPB SCH 40 6" X 10"</t>
  </si>
  <si>
    <t>Reducción ASTM A 234 GR WPB SCH 40 6" X 3"</t>
  </si>
  <si>
    <t>Brida WN ASTM-105 Asme B36.10 300# 10"</t>
  </si>
  <si>
    <t>Brida WN ASTM-105 Asme B36.10 300# 6"</t>
  </si>
  <si>
    <t>Brida WN ASTM-105 Asme B36.10 300# 4"</t>
  </si>
  <si>
    <t>Brida WN ASTM-105 Asme B36.10 300# 3"</t>
  </si>
  <si>
    <t>Brida WN ASTM-105 Asme B36.10 300# 3/4"</t>
  </si>
  <si>
    <t>Codo 90 RL ASTM A 234 GR WPB SCH 40 6"</t>
  </si>
  <si>
    <t>Codo 90 RL ASTM A 234 GR WPB SCH 40 3"</t>
  </si>
  <si>
    <t>Codo 90 RL ASTM A 234 GR WPB SCH 40 1 ½"</t>
  </si>
  <si>
    <t>Coupling ASTM-105 6000# 3/4"</t>
  </si>
  <si>
    <t>Niple ASTM A-106 GR. B Asme B36.10 SCH 160 3/4"</t>
  </si>
  <si>
    <t>Tee ASTM A 234 GR WPB SCH 40 4"</t>
  </si>
  <si>
    <t>Tee reductora ASTM A 234 GR WPB SCH 40 4" x 3/4"</t>
  </si>
  <si>
    <t>Tee reductora ASTM A 234 GR WPB SCH 40 6" x 3/4"</t>
  </si>
  <si>
    <t>Tee ASTM A 234 GR WPB S SCH 40 2" X1 1/2"</t>
  </si>
  <si>
    <t>Tee ASTM A 234 GR WPB 6000# 3/4"</t>
  </si>
  <si>
    <t>Peso unitario (kg)</t>
  </si>
  <si>
    <t>FACTOR MÁXIMO DE PONDERACIÓN</t>
  </si>
  <si>
    <t>Para determinar el valor de afectación; introducir el valor de 1 a 5 en la columna H casilla en blanco; para cada uno de los aspectos a evaluar.</t>
  </si>
  <si>
    <t>INCLUYE LOS DEPARTAMENTOS DE ATLANTICO, BOLIVAR, CORDOBA, SUCRE Y MAGDALENA</t>
  </si>
  <si>
    <t>FACILIDAD DE INGRESO A LA ZONA</t>
  </si>
  <si>
    <t xml:space="preserve">Para la evaluación de este aspecto se debe considerar condiciones particulares de las vías de acceso y topografía del terreno </t>
  </si>
  <si>
    <t>No existen dificultades de ingreso a la zona</t>
  </si>
  <si>
    <t>Algunas veces se presentan dificultades.</t>
  </si>
  <si>
    <t xml:space="preserve">Durante algunos periodos se presentan dificultades </t>
  </si>
  <si>
    <t>Generalmente se presentan dificultades</t>
  </si>
  <si>
    <t>Se evidencia dificultad permanente</t>
  </si>
  <si>
    <t>DISPONIBILIDAD DE SERVICIOS LOGISTICOS</t>
  </si>
  <si>
    <t>Se deben considerar disponibilidad y acceso de hoteles, servicios públicos, transporte público, alimentación general</t>
  </si>
  <si>
    <t>Disponibilidad abundante de todos los servicios logisticos</t>
  </si>
  <si>
    <t>Disponibilidad suficiente de todos los servicios logisticos</t>
  </si>
  <si>
    <t>Disponibilidad insuficiente de todos los servicios logisticos</t>
  </si>
  <si>
    <t>Disponibilidad escasa de todos los servicios logisticos</t>
  </si>
  <si>
    <t>No se dispone de recursos logisticos en el área</t>
  </si>
  <si>
    <t>DISPONIBILIDAD DE MATERIALES EN LA ZONA</t>
  </si>
  <si>
    <t>Considerar la disponibilidad de consecución de los materiales en las poblaciones más cercanas al sitio de ejecución de los trabajos.</t>
  </si>
  <si>
    <t>Fácil consecución</t>
  </si>
  <si>
    <t>Algunas limitaciones en la consecución</t>
  </si>
  <si>
    <t>Limitaciones en la consecución</t>
  </si>
  <si>
    <t>Condiciones especiales para la consecución</t>
  </si>
  <si>
    <t>No existe disponibilidad</t>
  </si>
  <si>
    <t>ORDEN PUBLICO</t>
  </si>
  <si>
    <t>Considerar eventos de sabotaje por grupos al margen de la ley</t>
  </si>
  <si>
    <t>No se tiene conocimiento de eventos de orden público</t>
  </si>
  <si>
    <t>Se conoce de eventos menores de orden público</t>
  </si>
  <si>
    <t>Se presentan algunos eventos de orden público</t>
  </si>
  <si>
    <t>Regularmente se presentan eventos de orden público</t>
  </si>
  <si>
    <t>Se consideran altos riesgos de orden público</t>
  </si>
  <si>
    <t>SOCIAL</t>
  </si>
  <si>
    <t>Considerar impactos de las comunidades y grupos de interes en la región</t>
  </si>
  <si>
    <t>No se tiene conocimiento de eventos por las comunidades</t>
  </si>
  <si>
    <t>Se conoce de eventos menores o aislados</t>
  </si>
  <si>
    <t>Se presentan algunos eventos relacionados con las comunidades</t>
  </si>
  <si>
    <t>Regularmente se presentan eventos por las comunidades</t>
  </si>
  <si>
    <t>Se consideran altos riesgos sociales críticos</t>
  </si>
  <si>
    <t>FACTOR APLICABLE A LA PLANTA (SOLO CONSTRUCCION Y MONTAJE)</t>
  </si>
  <si>
    <t>Para determinar el valor de afectación; introducir el valor de 1 a 5 en la columna G casilla en blanco; para cada uno de los aspectos a evaluar.</t>
  </si>
  <si>
    <t>INCLUYE LOS DEPARTAMENTOS DE SANTANDER Y VALLE MEDIO DEL MAGDALENA (DESDE AYACUCHO CESAR HASTA PUERTO SALGAR CUNDINAMARCA)</t>
  </si>
  <si>
    <t>INCLUYE LOS DEPARTAMENTOS DE CUNDINAMARCA, BOYACA, VIEJO CALDAS, ANTIOQUIA Y VALLE DEL CAUCA</t>
  </si>
  <si>
    <t>INCLUYE LOS DEPARTAMENTOS DE TOLIMA Y HUILA</t>
  </si>
  <si>
    <t>INCLUYE LOS DEPARTAMENTOS DE META, CASANARE SOBRE EL EJE DE ACACIAS - YOPAL</t>
  </si>
  <si>
    <t>NO</t>
  </si>
  <si>
    <t>Versión 4</t>
  </si>
  <si>
    <t xml:space="preserve">Instrucciones: </t>
  </si>
  <si>
    <t>Las zonas en verde son las celdas a diligenciar</t>
  </si>
  <si>
    <t>INGRESE LA INFORMACIÓN ACTUALIZADA DE  LOS INDICADORES EN ESTAS TABLAS  SEGÚN LA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</si>
</sst>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* #,##0.00_-;\-* #,##0.00_-;_-* \-??_-;_-@_-"/>
    <numFmt numFmtId="165" formatCode="_(* #,##0.00_);_(* \(#,##0.00\);_(* \-??_);_(@_)"/>
    <numFmt numFmtId="166" formatCode="[$$-409]#,##0"/>
    <numFmt numFmtId="167" formatCode="[$$-240A]#,##0.00;[Red]\([$$-240A]#,##0.00\)"/>
    <numFmt numFmtId="168" formatCode="_-[$$-409]* #,##0.00_ ;_-[$$-409]* \-#,##0.00\ ;_-[$$-409]* \-??_ ;_-@_ "/>
    <numFmt numFmtId="169" formatCode="_([$$-409]* #,##0.00_);_([$$-409]* \(#,##0.00\);_([$$-409]* \-??_);_(@_)"/>
    <numFmt numFmtId="170" formatCode="_(* #,##0_);_(* \(#,##0\);_(* \-??_);_(@_)"/>
    <numFmt numFmtId="171" formatCode="* #,##0\ ;* \(#,##0\);* \-#\ ;@\ "/>
    <numFmt numFmtId="172" formatCode="#,##0.000"/>
    <numFmt numFmtId="173" formatCode="[$$-240A]#,##0;[Red]\([$$-240A]#,##0\)"/>
    <numFmt numFmtId="174" formatCode="&quot;$ &quot;#,##0"/>
    <numFmt numFmtId="175" formatCode="&quot;$ &quot;#,##0.00"/>
    <numFmt numFmtId="176" formatCode="_-\$* #,##0.00_-;&quot;-$&quot;* #,##0.00_-;_-\$* \-??_-;_-@_-"/>
    <numFmt numFmtId="177" formatCode="0.000"/>
    <numFmt numFmtId="178" formatCode="#,##0.00000"/>
    <numFmt numFmtId="179" formatCode="0.000%"/>
    <numFmt numFmtId="180" formatCode="&quot; $ &quot;* #,##0\ ;&quot; $ &quot;* \(#,##0\);&quot; $ &quot;* \-#\ ;@\ "/>
    <numFmt numFmtId="181" formatCode="#,##0.00;[Red]#,##0.00"/>
    <numFmt numFmtId="182" formatCode="_-* #.##000_-;\-* #.##000_-;_-* \-??_-;_-@_-"/>
    <numFmt numFmtId="183" formatCode="\$#,#00"/>
    <numFmt numFmtId="184" formatCode="#,##0;[Red]#,##0"/>
    <numFmt numFmtId="185" formatCode="_(* #,##0_);_(* \(#,##0\);_(* &quot;-&quot;??_);_(@_)"/>
    <numFmt numFmtId="186" formatCode="_(* #,##0.0_);_(* \(#,##0.0\);_(* &quot;-&quot;??_);_(@_)"/>
    <numFmt numFmtId="187" formatCode="#,##0.0000;[Red]#,##0.0000"/>
    <numFmt numFmtId="188" formatCode="0.0"/>
    <numFmt numFmtId="189" formatCode="_-&quot;$&quot;* #,##0_-;\-&quot;$&quot;* #,##0_-;_-&quot;$&quot;* &quot;-&quot;_-;_-@_-"/>
    <numFmt numFmtId="190" formatCode="&quot;$&quot;\ #,##0.00_);[Red]\(&quot;$&quot;\ #,##0.00\)"/>
    <numFmt numFmtId="191" formatCode="0.0000"/>
    <numFmt numFmtId="192" formatCode="d/mm/yy"/>
    <numFmt numFmtId="193" formatCode="#0.000"/>
    <numFmt numFmtId="194" formatCode="_-* #,##0.00000_-;\-* #,##0.00000_-;_-* &quot;-&quot;_-;_-@_-"/>
    <numFmt numFmtId="195" formatCode="_-* #,##0.0000_-;\-* #,##0.0000_-;_-* &quot;-&quot;_-;_-@_-"/>
    <numFmt numFmtId="196" formatCode="&quot;$ &quot;#,##0.0"/>
  </numFmts>
  <fonts count="5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8"/>
      <color rgb="FF203864"/>
      <name val="Calibri"/>
      <family val="2"/>
      <charset val="1"/>
    </font>
    <font>
      <b/>
      <sz val="20"/>
      <color rgb="FF203864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203864"/>
      <name val="Arial"/>
      <family val="2"/>
      <charset val="1"/>
    </font>
    <font>
      <b/>
      <sz val="11"/>
      <name val="Calibri"/>
      <family val="2"/>
      <charset val="1"/>
    </font>
    <font>
      <b/>
      <sz val="10"/>
      <color rgb="FF254061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  <charset val="1"/>
    </font>
    <font>
      <b/>
      <sz val="14"/>
      <color rgb="FF000000"/>
      <name val="Calibri"/>
      <family val="2"/>
      <charset val="1"/>
    </font>
    <font>
      <b/>
      <sz val="14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name val="Calibri"/>
      <family val="2"/>
      <charset val="1"/>
    </font>
    <font>
      <sz val="8"/>
      <name val="Calibri"/>
      <family val="2"/>
      <charset val="1"/>
    </font>
    <font>
      <sz val="12"/>
      <color rgb="FF000000"/>
      <name val="Arial Narrow"/>
      <family val="2"/>
      <charset val="1"/>
    </font>
    <font>
      <b/>
      <sz val="12"/>
      <color rgb="FF000000"/>
      <name val="Arial Narrow"/>
      <family val="2"/>
      <charset val="1"/>
    </font>
    <font>
      <b/>
      <sz val="12"/>
      <color rgb="FF254061"/>
      <name val="Arial Narrow"/>
      <family val="2"/>
      <charset val="1"/>
    </font>
    <font>
      <b/>
      <sz val="10"/>
      <color rgb="FF000000"/>
      <name val="Arial Narrow"/>
      <family val="2"/>
      <charset val="1"/>
    </font>
    <font>
      <sz val="11"/>
      <color rgb="FF000000"/>
      <name val="Arial Narrow"/>
      <family val="2"/>
      <charset val="1"/>
    </font>
    <font>
      <sz val="10"/>
      <color rgb="FF000000"/>
      <name val="Arial Narrow"/>
      <family val="2"/>
      <charset val="1"/>
    </font>
    <font>
      <b/>
      <sz val="12"/>
      <name val="Arial Narrow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"/>
      <color rgb="FF000000"/>
      <name val="Courier New"/>
      <family val="3"/>
      <charset val="1"/>
    </font>
    <font>
      <b/>
      <sz val="11"/>
      <color rgb="FF1F4E79"/>
      <name val="Calibri"/>
      <family val="2"/>
      <charset val="1"/>
    </font>
    <font>
      <b/>
      <sz val="10"/>
      <name val="Arial"/>
      <family val="2"/>
    </font>
    <font>
      <u/>
      <sz val="11"/>
      <color theme="10"/>
      <name val="Calibri"/>
      <family val="2"/>
      <charset val="1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charset val="1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 Unicode MS"/>
      <family val="2"/>
    </font>
    <font>
      <i/>
      <sz val="11"/>
      <name val="Calibri"/>
      <family val="2"/>
    </font>
    <font>
      <sz val="11"/>
      <color theme="0" tint="-4.9989318521683403E-2"/>
      <name val="Calibri"/>
      <family val="2"/>
      <charset val="1"/>
    </font>
    <font>
      <sz val="11"/>
      <color indexed="8"/>
      <name val="Calibri"/>
      <family val="2"/>
      <scheme val="minor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000000"/>
      <name val="Arial"/>
      <family val="2"/>
    </font>
    <font>
      <sz val="14"/>
      <color rgb="FFFF0000"/>
      <name val="Arial"/>
      <family val="2"/>
      <charset val="1"/>
    </font>
    <font>
      <sz val="10"/>
      <color rgb="FFFF0000"/>
      <name val="Arial"/>
      <family val="2"/>
      <charset val="1"/>
    </font>
    <font>
      <i/>
      <sz val="11"/>
      <color rgb="FF000000"/>
      <name val="Calibri"/>
      <family val="2"/>
    </font>
    <font>
      <b/>
      <sz val="14"/>
      <color rgb="FF203864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DCE6F2"/>
        <bgColor rgb="FFD9D9D9"/>
      </patternFill>
    </fill>
    <fill>
      <patternFill patternType="solid">
        <fgColor rgb="FFD9D9D9"/>
        <bgColor rgb="FFD7E4BD"/>
      </patternFill>
    </fill>
    <fill>
      <patternFill patternType="solid">
        <fgColor rgb="FFF2F2F2"/>
        <bgColor rgb="FFFDEADA"/>
      </patternFill>
    </fill>
    <fill>
      <patternFill patternType="solid">
        <fgColor rgb="FFBFBFBF"/>
        <bgColor rgb="FFB3B3B3"/>
      </patternFill>
    </fill>
    <fill>
      <patternFill patternType="solid">
        <fgColor rgb="FFFDEADA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4" tint="0.79998168889431442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B3B3B3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EBF1DE"/>
      </patternFill>
    </fill>
    <fill>
      <patternFill patternType="solid">
        <fgColor theme="4" tint="0.79998168889431442"/>
        <bgColor rgb="FFD9D9D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rgb="FFFDEADA"/>
      </patternFill>
    </fill>
    <fill>
      <patternFill patternType="solid">
        <fgColor theme="9" tint="0.79998168889431442"/>
        <bgColor rgb="FFFDEADA"/>
      </patternFill>
    </fill>
    <fill>
      <patternFill patternType="solid">
        <fgColor theme="9" tint="0.79998168889431442"/>
        <bgColor rgb="FFEBF1DE"/>
      </patternFill>
    </fill>
    <fill>
      <patternFill patternType="solid">
        <fgColor theme="0" tint="-4.9989318521683403E-2"/>
        <bgColor rgb="FFDDDDDD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rgb="FFD9D9D9"/>
      </patternFill>
    </fill>
    <fill>
      <patternFill patternType="solid">
        <fgColor theme="4" tint="0.39997558519241921"/>
        <bgColor rgb="FFD9D9D9"/>
      </patternFill>
    </fill>
    <fill>
      <patternFill patternType="solid">
        <fgColor theme="8" tint="0.39997558519241921"/>
        <bgColor rgb="FFD9D9D9"/>
      </patternFill>
    </fill>
    <fill>
      <patternFill patternType="solid">
        <fgColor theme="5" tint="0.39997558519241921"/>
        <bgColor rgb="FFF2F2F2"/>
      </patternFill>
    </fill>
    <fill>
      <patternFill patternType="solid">
        <fgColor theme="5" tint="-0.249977111117893"/>
        <bgColor rgb="FFF2F2F2"/>
      </patternFill>
    </fill>
    <fill>
      <patternFill patternType="solid">
        <fgColor theme="5" tint="0.39997558519241921"/>
        <bgColor rgb="FFD9D9D9"/>
      </patternFill>
    </fill>
    <fill>
      <patternFill patternType="solid">
        <fgColor theme="7" tint="0.79998168889431442"/>
        <bgColor rgb="FFFDEADA"/>
      </patternFill>
    </fill>
  </fills>
  <borders count="3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0">
    <xf numFmtId="0" fontId="0" fillId="0" borderId="0"/>
    <xf numFmtId="165" fontId="26" fillId="0" borderId="0" applyBorder="0" applyProtection="0"/>
    <xf numFmtId="176" fontId="26" fillId="0" borderId="0" applyBorder="0" applyProtection="0"/>
    <xf numFmtId="9" fontId="26" fillId="0" borderId="0" applyBorder="0" applyProtection="0"/>
    <xf numFmtId="164" fontId="26" fillId="0" borderId="0" applyBorder="0" applyProtection="0"/>
    <xf numFmtId="165" fontId="26" fillId="0" borderId="0" applyBorder="0" applyProtection="0"/>
    <xf numFmtId="164" fontId="26" fillId="0" borderId="0" applyBorder="0" applyProtection="0"/>
    <xf numFmtId="166" fontId="1" fillId="0" borderId="0"/>
    <xf numFmtId="166" fontId="26" fillId="0" borderId="0"/>
    <xf numFmtId="0" fontId="26" fillId="0" borderId="0"/>
    <xf numFmtId="9" fontId="26" fillId="0" borderId="0" applyBorder="0" applyProtection="0"/>
    <xf numFmtId="9" fontId="26" fillId="0" borderId="0" applyBorder="0" applyProtection="0"/>
    <xf numFmtId="165" fontId="26" fillId="0" borderId="0" applyBorder="0" applyProtection="0"/>
    <xf numFmtId="182" fontId="26" fillId="0" borderId="0" applyBorder="0" applyProtection="0"/>
    <xf numFmtId="0" fontId="12" fillId="0" borderId="0"/>
    <xf numFmtId="183" fontId="27" fillId="0" borderId="0">
      <protection locked="0"/>
    </xf>
    <xf numFmtId="0" fontId="30" fillId="0" borderId="0" applyNumberFormat="0" applyFill="0" applyBorder="0" applyAlignment="0" applyProtection="0"/>
    <xf numFmtId="189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43" fillId="0" borderId="0"/>
  </cellStyleXfs>
  <cellXfs count="304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4" borderId="0" xfId="0" applyFont="1" applyFill="1" applyAlignment="1">
      <alignment horizontal="left" vertical="center"/>
    </xf>
    <xf numFmtId="0" fontId="7" fillId="4" borderId="0" xfId="0" applyFont="1" applyFill="1" applyProtection="1">
      <protection locked="0"/>
    </xf>
    <xf numFmtId="165" fontId="9" fillId="3" borderId="0" xfId="1" applyFont="1" applyFill="1" applyBorder="1" applyAlignment="1" applyProtection="1">
      <alignment horizontal="center"/>
    </xf>
    <xf numFmtId="2" fontId="11" fillId="3" borderId="0" xfId="0" applyNumberFormat="1" applyFont="1" applyFill="1"/>
    <xf numFmtId="165" fontId="0" fillId="0" borderId="0" xfId="1" applyFont="1" applyBorder="1" applyProtection="1">
      <protection locked="0"/>
    </xf>
    <xf numFmtId="166" fontId="9" fillId="4" borderId="3" xfId="8" applyFont="1" applyFill="1" applyBorder="1" applyAlignment="1">
      <alignment horizontal="center" vertical="center" wrapText="1"/>
    </xf>
    <xf numFmtId="166" fontId="9" fillId="4" borderId="4" xfId="8" applyFont="1" applyFill="1" applyBorder="1" applyAlignment="1">
      <alignment horizontal="center" vertical="center" wrapText="1"/>
    </xf>
    <xf numFmtId="10" fontId="9" fillId="5" borderId="5" xfId="1" applyNumberFormat="1" applyFont="1" applyFill="1" applyBorder="1" applyAlignment="1" applyProtection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10" fontId="1" fillId="5" borderId="4" xfId="3" applyNumberFormat="1" applyFont="1" applyFill="1" applyBorder="1" applyAlignment="1" applyProtection="1">
      <alignment horizontal="center" vertical="center" wrapText="1"/>
    </xf>
    <xf numFmtId="10" fontId="9" fillId="5" borderId="6" xfId="1" applyNumberFormat="1" applyFont="1" applyFill="1" applyBorder="1" applyAlignment="1" applyProtection="1">
      <alignment horizontal="center" vertical="center"/>
    </xf>
    <xf numFmtId="166" fontId="5" fillId="3" borderId="7" xfId="8" applyFont="1" applyFill="1" applyBorder="1" applyAlignment="1">
      <alignment horizontal="center" vertical="center"/>
    </xf>
    <xf numFmtId="10" fontId="9" fillId="5" borderId="7" xfId="1" applyNumberFormat="1" applyFont="1" applyFill="1" applyBorder="1" applyAlignment="1" applyProtection="1">
      <alignment horizontal="center" vertical="center"/>
    </xf>
    <xf numFmtId="167" fontId="5" fillId="3" borderId="7" xfId="1" applyNumberFormat="1" applyFont="1" applyFill="1" applyBorder="1" applyAlignment="1" applyProtection="1">
      <alignment horizontal="center" vertical="center"/>
    </xf>
    <xf numFmtId="166" fontId="5" fillId="4" borderId="5" xfId="8" applyFont="1" applyFill="1" applyBorder="1" applyAlignment="1">
      <alignment horizontal="center" vertical="center" wrapText="1"/>
    </xf>
    <xf numFmtId="168" fontId="0" fillId="0" borderId="0" xfId="0" applyNumberFormat="1"/>
    <xf numFmtId="10" fontId="9" fillId="5" borderId="3" xfId="1" applyNumberFormat="1" applyFont="1" applyFill="1" applyBorder="1" applyAlignment="1" applyProtection="1">
      <alignment horizontal="center" vertical="center"/>
    </xf>
    <xf numFmtId="166" fontId="13" fillId="0" borderId="0" xfId="8" applyFont="1" applyAlignment="1">
      <alignment horizontal="center" vertical="center"/>
    </xf>
    <xf numFmtId="169" fontId="0" fillId="0" borderId="0" xfId="1" applyNumberFormat="1" applyFont="1" applyBorder="1" applyAlignment="1" applyProtection="1">
      <alignment horizontal="center" vertical="center"/>
    </xf>
    <xf numFmtId="10" fontId="0" fillId="0" borderId="0" xfId="3" applyNumberFormat="1" applyFont="1" applyBorder="1" applyAlignment="1" applyProtection="1">
      <alignment horizontal="center" vertical="center"/>
    </xf>
    <xf numFmtId="166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0" fillId="0" borderId="0" xfId="0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2" fontId="4" fillId="5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2" fontId="0" fillId="3" borderId="1" xfId="0" applyNumberFormat="1" applyFill="1" applyBorder="1"/>
    <xf numFmtId="171" fontId="0" fillId="5" borderId="1" xfId="1" applyNumberFormat="1" applyFont="1" applyFill="1" applyBorder="1" applyProtection="1"/>
    <xf numFmtId="171" fontId="0" fillId="3" borderId="1" xfId="1" applyNumberFormat="1" applyFont="1" applyFill="1" applyBorder="1" applyProtection="1"/>
    <xf numFmtId="172" fontId="0" fillId="3" borderId="1" xfId="1" applyNumberFormat="1" applyFont="1" applyFill="1" applyBorder="1" applyProtection="1"/>
    <xf numFmtId="0" fontId="11" fillId="4" borderId="12" xfId="0" applyFont="1" applyFill="1" applyBorder="1" applyAlignment="1">
      <alignment horizontal="center"/>
    </xf>
    <xf numFmtId="9" fontId="0" fillId="5" borderId="1" xfId="1" applyNumberFormat="1" applyFont="1" applyFill="1" applyBorder="1" applyProtection="1"/>
    <xf numFmtId="171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5" borderId="1" xfId="0" applyFill="1" applyBorder="1"/>
    <xf numFmtId="4" fontId="5" fillId="5" borderId="1" xfId="0" applyNumberFormat="1" applyFont="1" applyFill="1" applyBorder="1" applyAlignment="1">
      <alignment horizontal="center" vertical="center" wrapText="1"/>
    </xf>
    <xf numFmtId="173" fontId="5" fillId="5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/>
    </xf>
    <xf numFmtId="4" fontId="4" fillId="3" borderId="1" xfId="0" applyNumberFormat="1" applyFont="1" applyFill="1" applyBorder="1" applyAlignment="1">
      <alignment horizontal="right" vertical="center"/>
    </xf>
    <xf numFmtId="4" fontId="9" fillId="5" borderId="1" xfId="0" applyNumberFormat="1" applyFont="1" applyFill="1" applyBorder="1" applyAlignment="1">
      <alignment vertical="center" wrapText="1"/>
    </xf>
    <xf numFmtId="2" fontId="11" fillId="3" borderId="1" xfId="0" applyNumberFormat="1" applyFont="1" applyFill="1" applyBorder="1"/>
    <xf numFmtId="0" fontId="11" fillId="4" borderId="12" xfId="1" applyNumberFormat="1" applyFont="1" applyFill="1" applyBorder="1" applyAlignment="1" applyProtection="1">
      <alignment horizontal="center"/>
    </xf>
    <xf numFmtId="0" fontId="9" fillId="4" borderId="13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right" vertical="center"/>
    </xf>
    <xf numFmtId="0" fontId="9" fillId="4" borderId="0" xfId="0" applyFont="1" applyFill="1" applyAlignment="1">
      <alignment horizontal="center" vertical="center" wrapText="1"/>
    </xf>
    <xf numFmtId="0" fontId="16" fillId="6" borderId="6" xfId="9" applyFont="1" applyFill="1" applyBorder="1" applyAlignment="1">
      <alignment horizontal="center" vertical="center" wrapText="1"/>
    </xf>
    <xf numFmtId="0" fontId="16" fillId="6" borderId="6" xfId="9" applyFont="1" applyFill="1" applyBorder="1" applyAlignment="1">
      <alignment horizontal="center" vertical="center"/>
    </xf>
    <xf numFmtId="0" fontId="16" fillId="7" borderId="6" xfId="9" applyFont="1" applyFill="1" applyBorder="1" applyAlignment="1">
      <alignment horizontal="center" vertical="center" wrapText="1"/>
    </xf>
    <xf numFmtId="9" fontId="16" fillId="7" borderId="6" xfId="9" applyNumberFormat="1" applyFont="1" applyFill="1" applyBorder="1" applyAlignment="1">
      <alignment horizontal="center" vertical="center" wrapText="1"/>
    </xf>
    <xf numFmtId="0" fontId="16" fillId="4" borderId="6" xfId="9" applyFont="1" applyFill="1" applyBorder="1" applyAlignment="1">
      <alignment horizontal="left" vertical="center" wrapText="1"/>
    </xf>
    <xf numFmtId="0" fontId="16" fillId="4" borderId="14" xfId="9" applyFont="1" applyFill="1" applyBorder="1" applyAlignment="1">
      <alignment vertical="center"/>
    </xf>
    <xf numFmtId="0" fontId="16" fillId="4" borderId="15" xfId="9" applyFont="1" applyFill="1" applyBorder="1" applyAlignment="1">
      <alignment vertical="center"/>
    </xf>
    <xf numFmtId="174" fontId="16" fillId="4" borderId="6" xfId="9" applyNumberFormat="1" applyFont="1" applyFill="1" applyBorder="1" applyAlignment="1">
      <alignment horizontal="right" vertical="center"/>
    </xf>
    <xf numFmtId="170" fontId="17" fillId="3" borderId="6" xfId="1" applyNumberFormat="1" applyFont="1" applyFill="1" applyBorder="1" applyAlignment="1" applyProtection="1">
      <alignment horizontal="right" vertical="center" wrapText="1"/>
    </xf>
    <xf numFmtId="0" fontId="15" fillId="5" borderId="6" xfId="0" applyFont="1" applyFill="1" applyBorder="1"/>
    <xf numFmtId="175" fontId="0" fillId="0" borderId="0" xfId="0" applyNumberFormat="1"/>
    <xf numFmtId="175" fontId="16" fillId="6" borderId="6" xfId="9" applyNumberFormat="1" applyFont="1" applyFill="1" applyBorder="1" applyAlignment="1">
      <alignment horizontal="center" vertical="center" wrapText="1"/>
    </xf>
    <xf numFmtId="175" fontId="16" fillId="4" borderId="6" xfId="9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left"/>
    </xf>
    <xf numFmtId="0" fontId="20" fillId="2" borderId="11" xfId="0" applyFont="1" applyFill="1" applyBorder="1" applyAlignment="1" applyProtection="1">
      <alignment horizontal="center"/>
      <protection locked="0"/>
    </xf>
    <xf numFmtId="0" fontId="18" fillId="0" borderId="0" xfId="0" applyFont="1" applyAlignment="1">
      <alignment vertical="center" wrapText="1"/>
    </xf>
    <xf numFmtId="0" fontId="18" fillId="4" borderId="6" xfId="0" applyFont="1" applyFill="1" applyBorder="1" applyAlignment="1">
      <alignment horizontal="center" vertical="center"/>
    </xf>
    <xf numFmtId="178" fontId="0" fillId="0" borderId="0" xfId="0" applyNumberFormat="1"/>
    <xf numFmtId="9" fontId="0" fillId="0" borderId="0" xfId="0" applyNumberFormat="1"/>
    <xf numFmtId="2" fontId="18" fillId="0" borderId="0" xfId="0" applyNumberFormat="1" applyFont="1"/>
    <xf numFmtId="0" fontId="18" fillId="4" borderId="15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2" fontId="19" fillId="3" borderId="11" xfId="0" applyNumberFormat="1" applyFont="1" applyFill="1" applyBorder="1" applyAlignment="1">
      <alignment horizontal="center" vertical="center"/>
    </xf>
    <xf numFmtId="0" fontId="20" fillId="2" borderId="11" xfId="0" applyFont="1" applyFill="1" applyBorder="1" applyAlignment="1" applyProtection="1">
      <alignment horizontal="center" vertical="center"/>
      <protection locked="0"/>
    </xf>
    <xf numFmtId="9" fontId="0" fillId="0" borderId="0" xfId="3" applyFont="1" applyBorder="1" applyProtection="1"/>
    <xf numFmtId="0" fontId="11" fillId="0" borderId="0" xfId="1" applyNumberFormat="1" applyFont="1" applyBorder="1" applyAlignment="1" applyProtection="1">
      <alignment horizontal="center"/>
    </xf>
    <xf numFmtId="9" fontId="11" fillId="0" borderId="0" xfId="3" applyFont="1" applyBorder="1" applyAlignment="1" applyProtection="1">
      <alignment horizontal="center"/>
    </xf>
    <xf numFmtId="179" fontId="0" fillId="0" borderId="0" xfId="0" applyNumberFormat="1"/>
    <xf numFmtId="1" fontId="0" fillId="0" borderId="0" xfId="0" applyNumberFormat="1"/>
    <xf numFmtId="180" fontId="0" fillId="0" borderId="0" xfId="2" applyNumberFormat="1" applyFont="1" applyBorder="1" applyProtection="1"/>
    <xf numFmtId="179" fontId="0" fillId="0" borderId="0" xfId="3" applyNumberFormat="1" applyFont="1" applyBorder="1" applyProtection="1"/>
    <xf numFmtId="2" fontId="24" fillId="3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2" borderId="11" xfId="0" applyFont="1" applyFill="1" applyBorder="1" applyProtection="1">
      <protection locked="0"/>
    </xf>
    <xf numFmtId="181" fontId="5" fillId="5" borderId="1" xfId="0" applyNumberFormat="1" applyFont="1" applyFill="1" applyBorder="1" applyAlignment="1">
      <alignment horizontal="center" vertical="center" wrapText="1"/>
    </xf>
    <xf numFmtId="175" fontId="17" fillId="11" borderId="6" xfId="9" applyNumberFormat="1" applyFont="1" applyFill="1" applyBorder="1" applyAlignment="1">
      <alignment horizontal="right" vertical="center" wrapText="1"/>
    </xf>
    <xf numFmtId="0" fontId="17" fillId="10" borderId="6" xfId="9" applyFont="1" applyFill="1" applyBorder="1" applyAlignment="1">
      <alignment horizontal="center" vertical="center"/>
    </xf>
    <xf numFmtId="173" fontId="0" fillId="0" borderId="0" xfId="0" applyNumberFormat="1"/>
    <xf numFmtId="0" fontId="5" fillId="12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left" vertical="center"/>
    </xf>
    <xf numFmtId="10" fontId="5" fillId="12" borderId="0" xfId="0" applyNumberFormat="1" applyFont="1" applyFill="1" applyAlignment="1">
      <alignment horizontal="center" vertical="center"/>
    </xf>
    <xf numFmtId="10" fontId="29" fillId="13" borderId="0" xfId="0" applyNumberFormat="1" applyFont="1" applyFill="1" applyAlignment="1">
      <alignment horizontal="center"/>
    </xf>
    <xf numFmtId="0" fontId="30" fillId="0" borderId="0" xfId="16"/>
    <xf numFmtId="2" fontId="11" fillId="16" borderId="0" xfId="0" applyNumberFormat="1" applyFont="1" applyFill="1"/>
    <xf numFmtId="184" fontId="5" fillId="5" borderId="1" xfId="0" applyNumberFormat="1" applyFont="1" applyFill="1" applyBorder="1" applyAlignment="1">
      <alignment horizontal="center" vertical="center" wrapText="1"/>
    </xf>
    <xf numFmtId="0" fontId="31" fillId="9" borderId="6" xfId="9" applyFont="1" applyFill="1" applyBorder="1" applyAlignment="1">
      <alignment horizontal="left" vertical="center" wrapText="1"/>
    </xf>
    <xf numFmtId="0" fontId="31" fillId="9" borderId="14" xfId="9" applyFont="1" applyFill="1" applyBorder="1" applyAlignment="1">
      <alignment horizontal="center" vertical="center"/>
    </xf>
    <xf numFmtId="185" fontId="31" fillId="9" borderId="19" xfId="5" applyNumberFormat="1" applyFont="1" applyFill="1" applyBorder="1" applyAlignment="1">
      <alignment vertical="center"/>
    </xf>
    <xf numFmtId="0" fontId="31" fillId="9" borderId="15" xfId="9" applyFont="1" applyFill="1" applyBorder="1" applyAlignment="1">
      <alignment vertical="center"/>
    </xf>
    <xf numFmtId="0" fontId="32" fillId="8" borderId="6" xfId="9" applyFont="1" applyFill="1" applyBorder="1" applyAlignment="1">
      <alignment horizontal="left" vertical="center" wrapText="1"/>
    </xf>
    <xf numFmtId="0" fontId="32" fillId="8" borderId="6" xfId="9" applyFont="1" applyFill="1" applyBorder="1" applyAlignment="1">
      <alignment horizontal="center" vertical="center"/>
    </xf>
    <xf numFmtId="185" fontId="32" fillId="8" borderId="6" xfId="5" applyNumberFormat="1" applyFont="1" applyFill="1" applyBorder="1" applyAlignment="1">
      <alignment horizontal="right" vertical="center"/>
    </xf>
    <xf numFmtId="0" fontId="33" fillId="8" borderId="6" xfId="0" applyFont="1" applyFill="1" applyBorder="1"/>
    <xf numFmtId="0" fontId="33" fillId="8" borderId="6" xfId="0" applyFont="1" applyFill="1" applyBorder="1" applyAlignment="1">
      <alignment vertical="center" wrapText="1"/>
    </xf>
    <xf numFmtId="0" fontId="33" fillId="8" borderId="6" xfId="0" applyFont="1" applyFill="1" applyBorder="1" applyAlignment="1">
      <alignment horizontal="left"/>
    </xf>
    <xf numFmtId="0" fontId="2" fillId="0" borderId="0" xfId="0" applyFont="1" applyAlignment="1">
      <alignment vertical="center" wrapText="1"/>
    </xf>
    <xf numFmtId="0" fontId="4" fillId="4" borderId="0" xfId="0" applyFont="1" applyFill="1"/>
    <xf numFmtId="0" fontId="7" fillId="4" borderId="0" xfId="0" applyFont="1" applyFill="1"/>
    <xf numFmtId="0" fontId="5" fillId="4" borderId="0" xfId="0" applyFont="1" applyFill="1"/>
    <xf numFmtId="0" fontId="10" fillId="0" borderId="0" xfId="0" applyFont="1"/>
    <xf numFmtId="0" fontId="4" fillId="4" borderId="0" xfId="0" applyFont="1" applyFill="1" applyAlignment="1">
      <alignment horizontal="right"/>
    </xf>
    <xf numFmtId="10" fontId="28" fillId="18" borderId="0" xfId="0" applyNumberFormat="1" applyFont="1" applyFill="1" applyAlignment="1">
      <alignment horizontal="center" vertical="center"/>
    </xf>
    <xf numFmtId="0" fontId="34" fillId="17" borderId="6" xfId="9" applyFont="1" applyFill="1" applyBorder="1" applyAlignment="1">
      <alignment horizontal="left" vertical="center" wrapText="1"/>
    </xf>
    <xf numFmtId="0" fontId="34" fillId="17" borderId="6" xfId="9" applyFont="1" applyFill="1" applyBorder="1" applyAlignment="1">
      <alignment horizontal="center" vertical="center"/>
    </xf>
    <xf numFmtId="0" fontId="35" fillId="0" borderId="6" xfId="0" applyFont="1" applyBorder="1" applyAlignment="1">
      <alignment horizontal="center"/>
    </xf>
    <xf numFmtId="0" fontId="35" fillId="0" borderId="6" xfId="0" applyFont="1" applyBorder="1" applyAlignment="1">
      <alignment horizontal="center" vertical="center" wrapText="1"/>
    </xf>
    <xf numFmtId="186" fontId="35" fillId="0" borderId="6" xfId="1" applyNumberFormat="1" applyFont="1" applyBorder="1" applyAlignment="1">
      <alignment horizontal="center"/>
    </xf>
    <xf numFmtId="170" fontId="17" fillId="19" borderId="6" xfId="1" applyNumberFormat="1" applyFont="1" applyFill="1" applyBorder="1" applyAlignment="1" applyProtection="1">
      <alignment horizontal="right" vertical="center" wrapText="1"/>
    </xf>
    <xf numFmtId="166" fontId="9" fillId="5" borderId="5" xfId="8" applyFont="1" applyFill="1" applyBorder="1" applyAlignment="1">
      <alignment horizontal="center" vertical="center"/>
    </xf>
    <xf numFmtId="166" fontId="9" fillId="5" borderId="6" xfId="8" applyFont="1" applyFill="1" applyBorder="1" applyAlignment="1">
      <alignment horizontal="center" vertical="center"/>
    </xf>
    <xf numFmtId="166" fontId="9" fillId="5" borderId="7" xfId="8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 wrapText="1"/>
    </xf>
    <xf numFmtId="0" fontId="29" fillId="9" borderId="27" xfId="0" applyFont="1" applyFill="1" applyBorder="1" applyAlignment="1">
      <alignment horizontal="center"/>
    </xf>
    <xf numFmtId="0" fontId="0" fillId="8" borderId="0" xfId="0" applyFill="1"/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4" fontId="0" fillId="8" borderId="1" xfId="0" applyNumberFormat="1" applyFill="1" applyBorder="1" applyAlignment="1">
      <alignment horizontal="right" vertical="center" wrapText="1"/>
    </xf>
    <xf numFmtId="4" fontId="26" fillId="8" borderId="1" xfId="1" applyNumberFormat="1" applyFill="1" applyBorder="1" applyAlignment="1" applyProtection="1">
      <alignment horizontal="right"/>
    </xf>
    <xf numFmtId="4" fontId="0" fillId="8" borderId="1" xfId="0" applyNumberFormat="1" applyFill="1" applyBorder="1" applyAlignment="1">
      <alignment horizontal="right"/>
    </xf>
    <xf numFmtId="4" fontId="0" fillId="0" borderId="0" xfId="0" applyNumberFormat="1" applyAlignment="1">
      <alignment horizontal="right"/>
    </xf>
    <xf numFmtId="0" fontId="29" fillId="9" borderId="1" xfId="0" applyFont="1" applyFill="1" applyBorder="1" applyAlignment="1">
      <alignment horizontal="center" vertical="center"/>
    </xf>
    <xf numFmtId="4" fontId="29" fillId="9" borderId="1" xfId="0" applyNumberFormat="1" applyFont="1" applyFill="1" applyBorder="1" applyAlignment="1">
      <alignment horizontal="center" vertical="center"/>
    </xf>
    <xf numFmtId="4" fontId="0" fillId="5" borderId="1" xfId="1" applyNumberFormat="1" applyFont="1" applyFill="1" applyBorder="1" applyProtection="1"/>
    <xf numFmtId="0" fontId="25" fillId="9" borderId="0" xfId="0" applyFont="1" applyFill="1"/>
    <xf numFmtId="4" fontId="17" fillId="19" borderId="6" xfId="5" applyNumberFormat="1" applyFont="1" applyFill="1" applyBorder="1" applyAlignment="1" applyProtection="1">
      <alignment horizontal="right" vertical="center"/>
    </xf>
    <xf numFmtId="4" fontId="31" fillId="9" borderId="14" xfId="9" applyNumberFormat="1" applyFont="1" applyFill="1" applyBorder="1" applyAlignment="1">
      <alignment horizontal="center" vertical="center"/>
    </xf>
    <xf numFmtId="4" fontId="17" fillId="15" borderId="6" xfId="5" applyNumberFormat="1" applyFont="1" applyFill="1" applyBorder="1" applyAlignment="1" applyProtection="1">
      <alignment horizontal="right" vertical="center"/>
    </xf>
    <xf numFmtId="175" fontId="17" fillId="19" borderId="6" xfId="9" applyNumberFormat="1" applyFont="1" applyFill="1" applyBorder="1" applyAlignment="1">
      <alignment horizontal="right" vertical="center" wrapText="1"/>
    </xf>
    <xf numFmtId="174" fontId="17" fillId="19" borderId="6" xfId="9" applyNumberFormat="1" applyFont="1" applyFill="1" applyBorder="1" applyAlignment="1">
      <alignment horizontal="right" vertical="center" wrapText="1"/>
    </xf>
    <xf numFmtId="0" fontId="15" fillId="21" borderId="6" xfId="0" applyFont="1" applyFill="1" applyBorder="1"/>
    <xf numFmtId="0" fontId="36" fillId="10" borderId="6" xfId="9" applyFont="1" applyFill="1" applyBorder="1" applyAlignment="1">
      <alignment horizontal="left" vertical="center" wrapText="1"/>
    </xf>
    <xf numFmtId="0" fontId="37" fillId="9" borderId="6" xfId="0" applyFont="1" applyFill="1" applyBorder="1" applyAlignment="1">
      <alignment horizontal="left" vertical="center" wrapText="1"/>
    </xf>
    <xf numFmtId="4" fontId="38" fillId="20" borderId="14" xfId="0" applyNumberFormat="1" applyFont="1" applyFill="1" applyBorder="1" applyAlignment="1">
      <alignment horizontal="center"/>
    </xf>
    <xf numFmtId="4" fontId="38" fillId="20" borderId="28" xfId="0" applyNumberFormat="1" applyFont="1" applyFill="1" applyBorder="1" applyAlignment="1">
      <alignment horizontal="right" vertical="distributed"/>
    </xf>
    <xf numFmtId="4" fontId="38" fillId="20" borderId="29" xfId="0" applyNumberFormat="1" applyFont="1" applyFill="1" applyBorder="1" applyAlignment="1">
      <alignment horizontal="right" vertical="distributed"/>
    </xf>
    <xf numFmtId="4" fontId="38" fillId="20" borderId="28" xfId="0" applyNumberFormat="1" applyFont="1" applyFill="1" applyBorder="1" applyAlignment="1">
      <alignment horizontal="right" vertical="center"/>
    </xf>
    <xf numFmtId="4" fontId="38" fillId="20" borderId="29" xfId="0" applyNumberFormat="1" applyFont="1" applyFill="1" applyBorder="1" applyAlignment="1">
      <alignment horizontal="right" vertical="center"/>
    </xf>
    <xf numFmtId="4" fontId="38" fillId="20" borderId="20" xfId="0" applyNumberFormat="1" applyFont="1" applyFill="1" applyBorder="1" applyAlignment="1">
      <alignment horizontal="right" vertical="center"/>
    </xf>
    <xf numFmtId="4" fontId="38" fillId="20" borderId="6" xfId="0" applyNumberFormat="1" applyFont="1" applyFill="1" applyBorder="1" applyAlignment="1">
      <alignment horizontal="center"/>
    </xf>
    <xf numFmtId="0" fontId="37" fillId="8" borderId="6" xfId="0" applyFont="1" applyFill="1" applyBorder="1" applyAlignment="1">
      <alignment horizontal="center" vertical="center" wrapText="1"/>
    </xf>
    <xf numFmtId="0" fontId="37" fillId="9" borderId="6" xfId="0" applyFont="1" applyFill="1" applyBorder="1" applyAlignment="1">
      <alignment horizontal="center"/>
    </xf>
    <xf numFmtId="0" fontId="4" fillId="14" borderId="8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31" xfId="0" applyFont="1" applyFill="1" applyBorder="1" applyAlignment="1">
      <alignment horizontal="center" vertical="center" wrapText="1"/>
    </xf>
    <xf numFmtId="167" fontId="5" fillId="3" borderId="10" xfId="1" applyNumberFormat="1" applyFont="1" applyFill="1" applyBorder="1" applyAlignment="1" applyProtection="1">
      <alignment horizontal="center" vertical="center"/>
    </xf>
    <xf numFmtId="10" fontId="5" fillId="15" borderId="32" xfId="1" applyNumberFormat="1" applyFont="1" applyFill="1" applyBorder="1" applyAlignment="1" applyProtection="1">
      <alignment horizontal="center" vertical="center"/>
    </xf>
    <xf numFmtId="165" fontId="38" fillId="8" borderId="0" xfId="1" applyFont="1" applyFill="1" applyBorder="1" applyProtection="1"/>
    <xf numFmtId="0" fontId="38" fillId="0" borderId="0" xfId="0" applyFont="1"/>
    <xf numFmtId="0" fontId="37" fillId="9" borderId="27" xfId="0" applyFont="1" applyFill="1" applyBorder="1" applyAlignment="1">
      <alignment horizontal="center"/>
    </xf>
    <xf numFmtId="187" fontId="5" fillId="5" borderId="1" xfId="0" applyNumberFormat="1" applyFont="1" applyFill="1" applyBorder="1" applyAlignment="1">
      <alignment horizontal="center" vertical="center" wrapText="1"/>
    </xf>
    <xf numFmtId="0" fontId="0" fillId="22" borderId="1" xfId="0" applyFill="1" applyBorder="1" applyAlignment="1">
      <alignment horizontal="center"/>
    </xf>
    <xf numFmtId="3" fontId="8" fillId="22" borderId="0" xfId="0" applyNumberFormat="1" applyFont="1" applyFill="1" applyProtection="1">
      <protection locked="0"/>
    </xf>
    <xf numFmtId="10" fontId="28" fillId="23" borderId="0" xfId="0" applyNumberFormat="1" applyFont="1" applyFill="1" applyAlignment="1" applyProtection="1">
      <alignment horizontal="center" vertical="center"/>
      <protection locked="0"/>
    </xf>
    <xf numFmtId="0" fontId="5" fillId="24" borderId="0" xfId="0" applyFont="1" applyFill="1" applyAlignment="1">
      <alignment horizontal="left" vertical="center"/>
    </xf>
    <xf numFmtId="3" fontId="30" fillId="8" borderId="0" xfId="16" applyNumberFormat="1" applyFill="1" applyBorder="1" applyAlignment="1" applyProtection="1">
      <alignment horizontal="left" vertical="center"/>
    </xf>
    <xf numFmtId="0" fontId="39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40" fillId="0" borderId="0" xfId="0" applyFont="1"/>
    <xf numFmtId="0" fontId="30" fillId="0" borderId="0" xfId="16" applyAlignment="1"/>
    <xf numFmtId="189" fontId="0" fillId="0" borderId="0" xfId="17" applyFont="1"/>
    <xf numFmtId="14" fontId="0" fillId="0" borderId="0" xfId="0" applyNumberFormat="1"/>
    <xf numFmtId="14" fontId="0" fillId="0" borderId="33" xfId="0" applyNumberFormat="1" applyBorder="1" applyAlignment="1">
      <alignment horizontal="center" vertical="center" wrapText="1"/>
    </xf>
    <xf numFmtId="190" fontId="0" fillId="0" borderId="33" xfId="0" applyNumberFormat="1" applyBorder="1" applyAlignment="1">
      <alignment horizontal="center" vertical="center" wrapText="1"/>
    </xf>
    <xf numFmtId="0" fontId="41" fillId="0" borderId="0" xfId="0" applyFont="1"/>
    <xf numFmtId="0" fontId="42" fillId="25" borderId="0" xfId="0" applyFont="1" applyFill="1"/>
    <xf numFmtId="0" fontId="5" fillId="4" borderId="0" xfId="0" applyFont="1" applyFill="1" applyAlignment="1" applyProtection="1">
      <alignment horizontal="center"/>
      <protection locked="0"/>
    </xf>
    <xf numFmtId="17" fontId="5" fillId="4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9" fontId="26" fillId="26" borderId="0" xfId="3" applyFill="1" applyBorder="1" applyProtection="1">
      <protection locked="0"/>
    </xf>
    <xf numFmtId="17" fontId="5" fillId="12" borderId="0" xfId="0" applyNumberFormat="1" applyFont="1" applyFill="1" applyAlignment="1">
      <alignment horizontal="left"/>
    </xf>
    <xf numFmtId="173" fontId="5" fillId="3" borderId="5" xfId="1" applyNumberFormat="1" applyFont="1" applyFill="1" applyBorder="1" applyAlignment="1" applyProtection="1">
      <alignment horizontal="center" vertical="center"/>
    </xf>
    <xf numFmtId="173" fontId="5" fillId="3" borderId="6" xfId="1" applyNumberFormat="1" applyFont="1" applyFill="1" applyBorder="1" applyAlignment="1" applyProtection="1">
      <alignment horizontal="center" vertical="center"/>
    </xf>
    <xf numFmtId="173" fontId="5" fillId="3" borderId="7" xfId="1" applyNumberFormat="1" applyFont="1" applyFill="1" applyBorder="1" applyAlignment="1" applyProtection="1">
      <alignment horizontal="center" vertical="center"/>
    </xf>
    <xf numFmtId="173" fontId="5" fillId="4" borderId="6" xfId="0" applyNumberFormat="1" applyFont="1" applyFill="1" applyBorder="1" applyAlignment="1">
      <alignment horizontal="center" vertical="center" wrapText="1"/>
    </xf>
    <xf numFmtId="173" fontId="5" fillId="3" borderId="3" xfId="1" applyNumberFormat="1" applyFont="1" applyFill="1" applyBorder="1" applyAlignment="1" applyProtection="1">
      <alignment horizontal="center" vertical="center"/>
    </xf>
    <xf numFmtId="42" fontId="0" fillId="0" borderId="0" xfId="0" applyNumberFormat="1"/>
    <xf numFmtId="0" fontId="17" fillId="5" borderId="6" xfId="9" applyFont="1" applyFill="1" applyBorder="1" applyAlignment="1">
      <alignment horizontal="left" vertical="center" wrapText="1"/>
    </xf>
    <xf numFmtId="2" fontId="17" fillId="5" borderId="6" xfId="9" applyNumberFormat="1" applyFont="1" applyFill="1" applyBorder="1" applyAlignment="1">
      <alignment horizontal="center" vertical="center"/>
    </xf>
    <xf numFmtId="43" fontId="17" fillId="19" borderId="6" xfId="1" applyNumberFormat="1" applyFont="1" applyFill="1" applyBorder="1" applyAlignment="1" applyProtection="1">
      <alignment horizontal="right" vertical="center" wrapText="1"/>
    </xf>
    <xf numFmtId="174" fontId="17" fillId="27" borderId="6" xfId="9" applyNumberFormat="1" applyFont="1" applyFill="1" applyBorder="1" applyAlignment="1">
      <alignment horizontal="right" vertical="center" wrapText="1"/>
    </xf>
    <xf numFmtId="0" fontId="0" fillId="0" borderId="6" xfId="0" applyBorder="1"/>
    <xf numFmtId="174" fontId="16" fillId="4" borderId="14" xfId="9" applyNumberFormat="1" applyFont="1" applyFill="1" applyBorder="1" applyAlignment="1">
      <alignment horizontal="right" vertical="center"/>
    </xf>
    <xf numFmtId="174" fontId="17" fillId="19" borderId="14" xfId="9" applyNumberFormat="1" applyFont="1" applyFill="1" applyBorder="1" applyAlignment="1">
      <alignment horizontal="right" vertical="center" wrapText="1"/>
    </xf>
    <xf numFmtId="173" fontId="5" fillId="28" borderId="6" xfId="1" applyNumberFormat="1" applyFont="1" applyFill="1" applyBorder="1" applyAlignment="1" applyProtection="1">
      <alignment horizontal="center" vertical="center"/>
    </xf>
    <xf numFmtId="9" fontId="26" fillId="20" borderId="0" xfId="3" applyFill="1" applyBorder="1" applyProtection="1"/>
    <xf numFmtId="165" fontId="8" fillId="21" borderId="0" xfId="1" applyFont="1" applyFill="1" applyBorder="1" applyAlignment="1" applyProtection="1">
      <alignment horizontal="center"/>
      <protection locked="0"/>
    </xf>
    <xf numFmtId="165" fontId="6" fillId="21" borderId="0" xfId="1" applyFont="1" applyFill="1" applyBorder="1" applyAlignment="1" applyProtection="1">
      <alignment horizontal="center" vertical="center"/>
      <protection locked="0"/>
    </xf>
    <xf numFmtId="9" fontId="26" fillId="8" borderId="0" xfId="3" applyFill="1" applyBorder="1" applyProtection="1">
      <protection locked="0"/>
    </xf>
    <xf numFmtId="165" fontId="9" fillId="16" borderId="0" xfId="1" applyFont="1" applyFill="1" applyBorder="1" applyAlignment="1" applyProtection="1">
      <alignment horizontal="center"/>
    </xf>
    <xf numFmtId="9" fontId="26" fillId="9" borderId="0" xfId="3" applyFill="1" applyBorder="1" applyProtection="1"/>
    <xf numFmtId="0" fontId="47" fillId="0" borderId="0" xfId="0" applyFont="1"/>
    <xf numFmtId="0" fontId="29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50" fillId="0" borderId="0" xfId="0" applyFont="1" applyAlignment="1">
      <alignment vertical="center"/>
    </xf>
    <xf numFmtId="173" fontId="5" fillId="28" borderId="7" xfId="1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right"/>
      <protection locked="0"/>
    </xf>
    <xf numFmtId="17" fontId="0" fillId="0" borderId="0" xfId="0" applyNumberFormat="1" applyAlignment="1" applyProtection="1">
      <alignment horizontal="left"/>
      <protection locked="0"/>
    </xf>
    <xf numFmtId="194" fontId="15" fillId="20" borderId="6" xfId="18" applyNumberFormat="1" applyFont="1" applyFill="1" applyBorder="1"/>
    <xf numFmtId="194" fontId="31" fillId="9" borderId="14" xfId="9" applyNumberFormat="1" applyFont="1" applyFill="1" applyBorder="1" applyAlignment="1">
      <alignment horizontal="center" vertical="center"/>
    </xf>
    <xf numFmtId="195" fontId="15" fillId="20" borderId="6" xfId="18" applyNumberFormat="1" applyFont="1" applyFill="1" applyBorder="1"/>
    <xf numFmtId="195" fontId="31" fillId="9" borderId="14" xfId="9" applyNumberFormat="1" applyFont="1" applyFill="1" applyBorder="1" applyAlignment="1">
      <alignment horizontal="center" vertical="center"/>
    </xf>
    <xf numFmtId="0" fontId="31" fillId="9" borderId="6" xfId="9" applyFont="1" applyFill="1" applyBorder="1" applyAlignment="1">
      <alignment horizontal="center" vertical="center"/>
    </xf>
    <xf numFmtId="196" fontId="17" fillId="15" borderId="6" xfId="9" applyNumberFormat="1" applyFont="1" applyFill="1" applyBorder="1" applyAlignment="1">
      <alignment horizontal="right" vertical="center" wrapText="1"/>
    </xf>
    <xf numFmtId="174" fontId="17" fillId="15" borderId="6" xfId="9" applyNumberFormat="1" applyFont="1" applyFill="1" applyBorder="1" applyAlignment="1">
      <alignment horizontal="right" vertical="center" wrapText="1"/>
    </xf>
    <xf numFmtId="0" fontId="16" fillId="30" borderId="29" xfId="9" applyFont="1" applyFill="1" applyBorder="1" applyAlignment="1">
      <alignment horizontal="center" vertical="center" wrapText="1"/>
    </xf>
    <xf numFmtId="0" fontId="16" fillId="31" borderId="6" xfId="9" applyFont="1" applyFill="1" applyBorder="1" applyAlignment="1">
      <alignment horizontal="center" vertical="center" wrapText="1"/>
    </xf>
    <xf numFmtId="1" fontId="15" fillId="0" borderId="0" xfId="0" applyNumberFormat="1" applyFont="1"/>
    <xf numFmtId="17" fontId="0" fillId="22" borderId="1" xfId="0" applyNumberFormat="1" applyFill="1" applyBorder="1" applyAlignment="1" applyProtection="1">
      <alignment horizontal="center"/>
      <protection locked="0"/>
    </xf>
    <xf numFmtId="0" fontId="0" fillId="22" borderId="1" xfId="0" applyFill="1" applyBorder="1" applyAlignment="1" applyProtection="1">
      <alignment horizontal="center"/>
      <protection locked="0"/>
    </xf>
    <xf numFmtId="10" fontId="4" fillId="22" borderId="1" xfId="0" applyNumberFormat="1" applyFont="1" applyFill="1" applyBorder="1" applyAlignment="1" applyProtection="1">
      <alignment horizontal="right" vertical="center"/>
      <protection locked="0"/>
    </xf>
    <xf numFmtId="9" fontId="26" fillId="26" borderId="1" xfId="3" applyFill="1" applyBorder="1" applyProtection="1">
      <protection locked="0"/>
    </xf>
    <xf numFmtId="17" fontId="0" fillId="0" borderId="0" xfId="0" applyNumberFormat="1" applyProtection="1">
      <protection locked="0"/>
    </xf>
    <xf numFmtId="188" fontId="0" fillId="0" borderId="0" xfId="0" applyNumberFormat="1" applyProtection="1">
      <protection locked="0"/>
    </xf>
    <xf numFmtId="193" fontId="53" fillId="0" borderId="0" xfId="19" applyNumberFormat="1" applyFont="1" applyAlignment="1" applyProtection="1">
      <alignment horizontal="right"/>
      <protection locked="0"/>
    </xf>
    <xf numFmtId="191" fontId="0" fillId="0" borderId="0" xfId="0" applyNumberFormat="1" applyProtection="1">
      <protection locked="0"/>
    </xf>
    <xf numFmtId="189" fontId="0" fillId="0" borderId="0" xfId="17" applyFont="1" applyProtection="1">
      <protection locked="0"/>
    </xf>
    <xf numFmtId="189" fontId="12" fillId="0" borderId="0" xfId="17" applyFont="1" applyProtection="1">
      <protection locked="0"/>
    </xf>
    <xf numFmtId="14" fontId="0" fillId="0" borderId="0" xfId="0" applyNumberFormat="1" applyProtection="1">
      <protection locked="0"/>
    </xf>
    <xf numFmtId="14" fontId="0" fillId="0" borderId="33" xfId="0" applyNumberFormat="1" applyBorder="1" applyAlignment="1" applyProtection="1">
      <alignment horizontal="center" vertical="center" wrapText="1"/>
      <protection locked="0"/>
    </xf>
    <xf numFmtId="190" fontId="0" fillId="0" borderId="33" xfId="0" applyNumberFormat="1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/>
      <protection locked="0"/>
    </xf>
    <xf numFmtId="2" fontId="0" fillId="0" borderId="33" xfId="0" applyNumberFormat="1" applyBorder="1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92" fontId="0" fillId="0" borderId="0" xfId="0" applyNumberFormat="1" applyProtection="1">
      <protection locked="0"/>
    </xf>
    <xf numFmtId="192" fontId="0" fillId="0" borderId="0" xfId="0" applyNumberFormat="1" applyAlignment="1" applyProtection="1">
      <alignment horizontal="center" vertical="center" wrapText="1"/>
      <protection locked="0"/>
    </xf>
    <xf numFmtId="176" fontId="26" fillId="0" borderId="0" xfId="2"/>
    <xf numFmtId="4" fontId="17" fillId="32" borderId="6" xfId="5" applyNumberFormat="1" applyFont="1" applyFill="1" applyBorder="1" applyAlignment="1" applyProtection="1">
      <alignment horizontal="right" vertical="center"/>
    </xf>
    <xf numFmtId="166" fontId="14" fillId="14" borderId="11" xfId="8" applyFont="1" applyFill="1" applyBorder="1" applyAlignment="1">
      <alignment horizontal="center" vertical="center" wrapText="1"/>
    </xf>
    <xf numFmtId="166" fontId="14" fillId="14" borderId="30" xfId="8" applyFont="1" applyFill="1" applyBorder="1" applyAlignment="1">
      <alignment horizontal="center" vertical="center" wrapText="1"/>
    </xf>
    <xf numFmtId="166" fontId="5" fillId="4" borderId="2" xfId="8" applyFont="1" applyFill="1" applyBorder="1" applyAlignment="1">
      <alignment horizontal="center" vertical="center"/>
    </xf>
    <xf numFmtId="166" fontId="5" fillId="4" borderId="2" xfId="8" applyFont="1" applyFill="1" applyBorder="1" applyAlignment="1">
      <alignment horizontal="center" vertical="center" wrapText="1"/>
    </xf>
    <xf numFmtId="166" fontId="9" fillId="4" borderId="11" xfId="8" applyFont="1" applyFill="1" applyBorder="1" applyAlignment="1">
      <alignment horizontal="center" vertical="center" wrapText="1"/>
    </xf>
    <xf numFmtId="166" fontId="5" fillId="3" borderId="11" xfId="8" applyFont="1" applyFill="1" applyBorder="1" applyAlignment="1">
      <alignment horizontal="right" vertical="center"/>
    </xf>
    <xf numFmtId="166" fontId="5" fillId="5" borderId="5" xfId="8" applyFont="1" applyFill="1" applyBorder="1" applyAlignment="1">
      <alignment horizontal="center" vertical="center"/>
    </xf>
    <xf numFmtId="166" fontId="46" fillId="3" borderId="5" xfId="8" applyFont="1" applyFill="1" applyBorder="1" applyAlignment="1">
      <alignment horizontal="center" vertical="center"/>
    </xf>
    <xf numFmtId="10" fontId="1" fillId="5" borderId="4" xfId="3" applyNumberFormat="1" applyFont="1" applyFill="1" applyBorder="1" applyAlignment="1" applyProtection="1">
      <alignment horizontal="center" vertical="center"/>
    </xf>
    <xf numFmtId="166" fontId="5" fillId="5" borderId="7" xfId="8" applyFont="1" applyFill="1" applyBorder="1" applyAlignment="1">
      <alignment horizontal="center" vertical="center"/>
    </xf>
    <xf numFmtId="166" fontId="46" fillId="3" borderId="20" xfId="8" applyFont="1" applyFill="1" applyBorder="1" applyAlignment="1">
      <alignment horizontal="center" vertical="center"/>
    </xf>
    <xf numFmtId="166" fontId="5" fillId="5" borderId="5" xfId="8" applyFont="1" applyFill="1" applyBorder="1" applyAlignment="1">
      <alignment horizontal="center" vertical="center" wrapText="1"/>
    </xf>
    <xf numFmtId="166" fontId="46" fillId="27" borderId="5" xfId="8" applyFont="1" applyFill="1" applyBorder="1" applyAlignment="1">
      <alignment horizontal="center" vertical="center"/>
    </xf>
    <xf numFmtId="166" fontId="5" fillId="3" borderId="7" xfId="8" applyFont="1" applyFill="1" applyBorder="1" applyAlignment="1">
      <alignment horizontal="center" vertical="center"/>
    </xf>
    <xf numFmtId="166" fontId="5" fillId="5" borderId="7" xfId="8" applyFont="1" applyFill="1" applyBorder="1" applyAlignment="1">
      <alignment horizontal="center" vertical="center" wrapText="1"/>
    </xf>
    <xf numFmtId="166" fontId="46" fillId="29" borderId="20" xfId="8" applyFont="1" applyFill="1" applyBorder="1" applyAlignment="1">
      <alignment horizontal="center" vertical="center"/>
    </xf>
    <xf numFmtId="166" fontId="46" fillId="29" borderId="5" xfId="8" applyFont="1" applyFill="1" applyBorder="1" applyAlignment="1">
      <alignment horizontal="center" vertical="center"/>
    </xf>
    <xf numFmtId="166" fontId="9" fillId="4" borderId="2" xfId="8" applyFont="1" applyFill="1" applyBorder="1" applyAlignment="1">
      <alignment horizontal="center" vertical="center" wrapText="1"/>
    </xf>
    <xf numFmtId="166" fontId="9" fillId="4" borderId="2" xfId="8" applyFont="1" applyFill="1" applyBorder="1" applyAlignment="1">
      <alignment horizontal="center" vertical="center"/>
    </xf>
    <xf numFmtId="10" fontId="1" fillId="5" borderId="4" xfId="3" applyNumberFormat="1" applyFont="1" applyFill="1" applyBorder="1" applyAlignment="1" applyProtection="1">
      <alignment horizontal="center" vertical="center" wrapText="1"/>
    </xf>
    <xf numFmtId="166" fontId="5" fillId="4" borderId="8" xfId="8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10" fontId="12" fillId="5" borderId="4" xfId="3" applyNumberFormat="1" applyFont="1" applyFill="1" applyBorder="1" applyAlignment="1" applyProtection="1">
      <alignment horizontal="center" vertical="center" wrapText="1"/>
    </xf>
    <xf numFmtId="166" fontId="5" fillId="4" borderId="9" xfId="8" applyFont="1" applyFill="1" applyBorder="1" applyAlignment="1">
      <alignment horizontal="center" vertical="center"/>
    </xf>
    <xf numFmtId="166" fontId="5" fillId="4" borderId="10" xfId="8" applyFont="1" applyFill="1" applyBorder="1" applyAlignment="1">
      <alignment horizontal="center" vertical="center"/>
    </xf>
    <xf numFmtId="0" fontId="5" fillId="12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25" fillId="9" borderId="25" xfId="0" applyFont="1" applyFill="1" applyBorder="1" applyAlignment="1">
      <alignment horizontal="center" wrapText="1"/>
    </xf>
    <xf numFmtId="0" fontId="4" fillId="9" borderId="26" xfId="0" applyFont="1" applyFill="1" applyBorder="1" applyAlignment="1">
      <alignment horizontal="center"/>
    </xf>
    <xf numFmtId="0" fontId="37" fillId="9" borderId="6" xfId="0" applyFont="1" applyFill="1" applyBorder="1" applyAlignment="1">
      <alignment horizontal="center" vertical="center"/>
    </xf>
    <xf numFmtId="0" fontId="37" fillId="9" borderId="28" xfId="0" applyFont="1" applyFill="1" applyBorder="1" applyAlignment="1">
      <alignment horizontal="center" vertical="center"/>
    </xf>
    <xf numFmtId="0" fontId="37" fillId="9" borderId="6" xfId="0" applyFont="1" applyFill="1" applyBorder="1" applyAlignment="1">
      <alignment horizontal="center" vertical="center" wrapText="1"/>
    </xf>
    <xf numFmtId="0" fontId="37" fillId="9" borderId="6" xfId="0" applyFont="1" applyFill="1" applyBorder="1" applyAlignment="1">
      <alignment horizontal="left" vertical="center" wrapText="1"/>
    </xf>
    <xf numFmtId="0" fontId="19" fillId="0" borderId="18" xfId="0" applyFont="1" applyBorder="1" applyAlignment="1">
      <alignment horizontal="right"/>
    </xf>
    <xf numFmtId="177" fontId="19" fillId="3" borderId="17" xfId="3" applyNumberFormat="1" applyFont="1" applyFill="1" applyBorder="1" applyAlignment="1" applyProtection="1">
      <alignment horizontal="center" vertical="center" wrapText="1"/>
    </xf>
    <xf numFmtId="0" fontId="18" fillId="4" borderId="6" xfId="0" applyFont="1" applyFill="1" applyBorder="1" applyAlignment="1">
      <alignment horizontal="left" vertical="center"/>
    </xf>
    <xf numFmtId="0" fontId="18" fillId="4" borderId="24" xfId="0" applyFont="1" applyFill="1" applyBorder="1" applyAlignment="1">
      <alignment horizontal="left" vertical="center" wrapText="1"/>
    </xf>
    <xf numFmtId="9" fontId="18" fillId="4" borderId="6" xfId="3" applyFont="1" applyFill="1" applyBorder="1" applyAlignment="1" applyProtection="1">
      <alignment horizontal="center" vertical="center" textRotation="90"/>
    </xf>
    <xf numFmtId="0" fontId="19" fillId="4" borderId="21" xfId="0" applyFont="1" applyFill="1" applyBorder="1" applyAlignment="1">
      <alignment horizontal="left" vertical="center"/>
    </xf>
    <xf numFmtId="0" fontId="18" fillId="5" borderId="22" xfId="0" applyFont="1" applyFill="1" applyBorder="1" applyAlignment="1">
      <alignment horizontal="left" vertical="center" wrapText="1"/>
    </xf>
    <xf numFmtId="3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8" fillId="4" borderId="20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/>
    </xf>
    <xf numFmtId="0" fontId="22" fillId="4" borderId="20" xfId="0" applyFont="1" applyFill="1" applyBorder="1" applyAlignment="1">
      <alignment horizontal="left" vertical="center"/>
    </xf>
    <xf numFmtId="0" fontId="22" fillId="4" borderId="6" xfId="0" applyFont="1" applyFill="1" applyBorder="1" applyAlignment="1">
      <alignment horizontal="left" vertical="center" wrapText="1"/>
    </xf>
    <xf numFmtId="177" fontId="19" fillId="3" borderId="21" xfId="3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177" fontId="24" fillId="3" borderId="17" xfId="3" applyNumberFormat="1" applyFont="1" applyFill="1" applyBorder="1" applyAlignment="1" applyProtection="1">
      <alignment horizontal="center" vertical="center" wrapText="1"/>
    </xf>
    <xf numFmtId="0" fontId="18" fillId="4" borderId="7" xfId="0" applyFont="1" applyFill="1" applyBorder="1" applyAlignment="1">
      <alignment horizontal="left" vertical="center" wrapText="1"/>
    </xf>
    <xf numFmtId="0" fontId="20" fillId="2" borderId="16" xfId="0" applyFont="1" applyFill="1" applyBorder="1" applyAlignment="1" applyProtection="1">
      <alignment horizontal="center" vertical="center"/>
      <protection locked="0"/>
    </xf>
    <xf numFmtId="0" fontId="18" fillId="4" borderId="6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0" fillId="26" borderId="0" xfId="0" applyFill="1"/>
    <xf numFmtId="165" fontId="8" fillId="33" borderId="0" xfId="1" applyFont="1" applyFill="1" applyBorder="1" applyAlignment="1" applyProtection="1">
      <alignment horizontal="center"/>
    </xf>
    <xf numFmtId="165" fontId="6" fillId="33" borderId="0" xfId="1" applyFont="1" applyFill="1" applyBorder="1" applyAlignment="1" applyProtection="1">
      <alignment horizontal="center" vertical="center"/>
    </xf>
    <xf numFmtId="0" fontId="0" fillId="0" borderId="0" xfId="0" applyAlignment="1" applyProtection="1">
      <alignment wrapText="1"/>
      <protection locked="0"/>
    </xf>
  </cellXfs>
  <cellStyles count="20">
    <cellStyle name="Comma" xfId="12" xr:uid="{00000000-0005-0000-0000-000000000000}"/>
    <cellStyle name="Currency" xfId="15" xr:uid="{00000000-0005-0000-0000-000001000000}"/>
    <cellStyle name="Hipervínculo" xfId="16" builtinId="8"/>
    <cellStyle name="Millares" xfId="1" builtinId="3"/>
    <cellStyle name="Millares [0]" xfId="18" builtinId="6"/>
    <cellStyle name="Millares 2" xfId="4" xr:uid="{00000000-0005-0000-0000-000004000000}"/>
    <cellStyle name="Millares 4" xfId="5" xr:uid="{00000000-0005-0000-0000-000005000000}"/>
    <cellStyle name="Millares 4 2" xfId="6" xr:uid="{00000000-0005-0000-0000-000006000000}"/>
    <cellStyle name="Millares 8" xfId="13" xr:uid="{00000000-0005-0000-0000-000007000000}"/>
    <cellStyle name="Moneda" xfId="2" builtinId="4"/>
    <cellStyle name="Moneda [0] 2" xfId="17" xr:uid="{A87064E4-5D3C-D144-8E73-D710106161C7}"/>
    <cellStyle name="Normal" xfId="0" builtinId="0"/>
    <cellStyle name="Normal 2" xfId="19" xr:uid="{37EC8EC5-D6B7-456C-92D3-F9C97EA08A4E}"/>
    <cellStyle name="Normal 2 2 2 2 2 4" xfId="14" xr:uid="{00000000-0005-0000-0000-00000A000000}"/>
    <cellStyle name="Normal 3" xfId="7" xr:uid="{00000000-0005-0000-0000-00000B000000}"/>
    <cellStyle name="Normal 4" xfId="8" xr:uid="{00000000-0005-0000-0000-00000C000000}"/>
    <cellStyle name="Normal 9" xfId="9" xr:uid="{00000000-0005-0000-0000-00000D000000}"/>
    <cellStyle name="Porcentaje" xfId="3" builtinId="5"/>
    <cellStyle name="Porcentaje 2" xfId="10" xr:uid="{00000000-0005-0000-0000-00000F000000}"/>
    <cellStyle name="Porcentual 2 3" xfId="11" xr:uid="{00000000-0005-0000-0000-000010000000}"/>
  </cellStyles>
  <dxfs count="14"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numFmt numFmtId="188" formatCode="0.0"/>
      <protection locked="0" hidden="0"/>
    </dxf>
    <dxf>
      <numFmt numFmtId="188" formatCode="0.0"/>
      <protection locked="0" hidden="0"/>
    </dxf>
    <dxf>
      <protection locked="0" hidden="0"/>
    </dxf>
    <dxf>
      <protection locked="0" hidden="0"/>
    </dxf>
    <dxf>
      <protection locked="0" hidden="0"/>
    </dxf>
    <dxf>
      <numFmt numFmtId="0" formatCode="General"/>
      <protection locked="0" hidden="0"/>
    </dxf>
    <dxf>
      <numFmt numFmtId="188" formatCode="0.0"/>
      <protection locked="0" hidden="0"/>
    </dxf>
    <dxf>
      <numFmt numFmtId="22" formatCode="mmm\-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</dxf>
    <dxf>
      <fill>
        <patternFill patternType="none">
          <fgColor indexed="64"/>
          <bgColor auto="1"/>
        </patternFill>
      </fill>
    </dxf>
    <dxf>
      <numFmt numFmtId="192" formatCode="d/mm/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numFmt numFmtId="192" formatCode="d/mm/yy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4586"/>
      <rgbColor rgb="FFBFBFBF"/>
      <rgbColor rgb="FF4F81BD"/>
      <rgbColor rgb="FF9999FF"/>
      <rgbColor rgb="FF7030A0"/>
      <rgbColor rgb="FFFDEADA"/>
      <rgbColor rgb="FFDCE6F2"/>
      <rgbColor rgb="FF660066"/>
      <rgbColor rgb="FFFF8080"/>
      <rgbColor rgb="FF0070C0"/>
      <rgbColor rgb="FFC6D9F1"/>
      <rgbColor rgb="FF000080"/>
      <rgbColor rgb="FFFF00FF"/>
      <rgbColor rgb="FFF7DB17"/>
      <rgbColor rgb="FF00FFFF"/>
      <rgbColor rgb="FF800080"/>
      <rgbColor rgb="FF800000"/>
      <rgbColor rgb="FF008080"/>
      <rgbColor rgb="FF0000FF"/>
      <rgbColor rgb="FF00CCFF"/>
      <rgbColor rgb="FFF2F2F2"/>
      <rgbColor rgb="FFD7E4BD"/>
      <rgbColor rgb="FFD9D9D9"/>
      <rgbColor rgb="FF95B3D7"/>
      <rgbColor rgb="FFFF99CC"/>
      <rgbColor rgb="FFB3B3B3"/>
      <rgbColor rgb="FFF2DCDB"/>
      <rgbColor rgb="FF3366FF"/>
      <rgbColor rgb="FF33CCCC"/>
      <rgbColor rgb="FFC3D69B"/>
      <rgbColor rgb="FFFFC000"/>
      <rgbColor rgb="FFFF9900"/>
      <rgbColor rgb="FFFF420E"/>
      <rgbColor rgb="FF595959"/>
      <rgbColor rgb="FFA6A6A6"/>
      <rgbColor rgb="FF002060"/>
      <rgbColor rgb="FF00B050"/>
      <rgbColor rgb="FF004236"/>
      <rgbColor rgb="FF254061"/>
      <rgbColor rgb="FF993300"/>
      <rgbColor rgb="FF993366"/>
      <rgbColor rgb="FF203864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xVal>
            <c:numRef>
              <c:f>Regresiones!$B$4:$B$9</c:f>
              <c:numCache>
                <c:formatCode>#,##0.00</c:formatCode>
                <c:ptCount val="6"/>
                <c:pt idx="0">
                  <c:v>376.49675354366713</c:v>
                </c:pt>
                <c:pt idx="1">
                  <c:v>883.07876412567782</c:v>
                </c:pt>
                <c:pt idx="2">
                  <c:v>1389.6607747076887</c:v>
                </c:pt>
                <c:pt idx="3">
                  <c:v>1896.242785289699</c:v>
                </c:pt>
                <c:pt idx="4">
                  <c:v>2402.8247958717093</c:v>
                </c:pt>
                <c:pt idx="5">
                  <c:v>2909.40680645372</c:v>
                </c:pt>
              </c:numCache>
            </c:numRef>
          </c:xVal>
          <c:yVal>
            <c:numRef>
              <c:f>Regresiones!$C$4:$C$9</c:f>
              <c:numCache>
                <c:formatCode>#,##0;[Red]#,##0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97-4C52-A80F-B1C2A448F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062047"/>
        <c:axId val="202687663"/>
      </c:scatterChart>
      <c:valAx>
        <c:axId val="1160620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Capacidad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687663"/>
        <c:crosses val="autoZero"/>
        <c:crossBetween val="midCat"/>
      </c:valAx>
      <c:valAx>
        <c:axId val="202687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Longitud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;[Red]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0620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1</xdr:row>
      <xdr:rowOff>9525</xdr:rowOff>
    </xdr:from>
    <xdr:to>
      <xdr:col>3</xdr:col>
      <xdr:colOff>46110</xdr:colOff>
      <xdr:row>6</xdr:row>
      <xdr:rowOff>151260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9575" y="200025"/>
          <a:ext cx="1922535" cy="109423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419100</xdr:colOff>
      <xdr:row>8</xdr:row>
      <xdr:rowOff>50800</xdr:rowOff>
    </xdr:from>
    <xdr:to>
      <xdr:col>6</xdr:col>
      <xdr:colOff>596900</xdr:colOff>
      <xdr:row>12</xdr:row>
      <xdr:rowOff>38100</xdr:rowOff>
    </xdr:to>
    <xdr:sp macro="" textlink="">
      <xdr:nvSpPr>
        <xdr:cNvPr id="19458" name="Label1" hidden="1">
          <a:extLst>
            <a:ext uri="{63B3BB69-23CF-44E3-9099-C40C66FF867C}">
              <a14:compatExt xmlns:a14="http://schemas.microsoft.com/office/drawing/2010/main" spid="_x0000_s19458"/>
            </a:ext>
            <a:ext uri="{FF2B5EF4-FFF2-40B4-BE49-F238E27FC236}">
              <a16:creationId xmlns:a16="http://schemas.microsoft.com/office/drawing/2014/main" id="{00000000-0008-0000-0000-0000024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609600</xdr:colOff>
      <xdr:row>12</xdr:row>
      <xdr:rowOff>165100</xdr:rowOff>
    </xdr:from>
    <xdr:to>
      <xdr:col>7</xdr:col>
      <xdr:colOff>50800</xdr:colOff>
      <xdr:row>14</xdr:row>
      <xdr:rowOff>177800</xdr:rowOff>
    </xdr:to>
    <xdr:sp macro="" textlink="">
      <xdr:nvSpPr>
        <xdr:cNvPr id="19459" name="Label2" hidden="1">
          <a:extLst>
            <a:ext uri="{63B3BB69-23CF-44E3-9099-C40C66FF867C}">
              <a14:compatExt xmlns:a14="http://schemas.microsoft.com/office/drawing/2010/main" spid="_x0000_s19459"/>
            </a:ext>
            <a:ext uri="{FF2B5EF4-FFF2-40B4-BE49-F238E27FC236}">
              <a16:creationId xmlns:a16="http://schemas.microsoft.com/office/drawing/2014/main" id="{00000000-0008-0000-0000-0000034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558800</xdr:colOff>
      <xdr:row>15</xdr:row>
      <xdr:rowOff>88900</xdr:rowOff>
    </xdr:from>
    <xdr:to>
      <xdr:col>4</xdr:col>
      <xdr:colOff>292100</xdr:colOff>
      <xdr:row>17</xdr:row>
      <xdr:rowOff>50800</xdr:rowOff>
    </xdr:to>
    <xdr:sp macro="" textlink="">
      <xdr:nvSpPr>
        <xdr:cNvPr id="19460" name="Label3" hidden="1">
          <a:extLst>
            <a:ext uri="{63B3BB69-23CF-44E3-9099-C40C66FF867C}">
              <a14:compatExt xmlns:a14="http://schemas.microsoft.com/office/drawing/2010/main" spid="_x0000_s19460"/>
            </a:ext>
            <a:ext uri="{FF2B5EF4-FFF2-40B4-BE49-F238E27FC236}">
              <a16:creationId xmlns:a16="http://schemas.microsoft.com/office/drawing/2014/main" id="{00000000-0008-0000-0000-0000044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76200</xdr:colOff>
      <xdr:row>2</xdr:row>
      <xdr:rowOff>152400</xdr:rowOff>
    </xdr:from>
    <xdr:to>
      <xdr:col>10</xdr:col>
      <xdr:colOff>647700</xdr:colOff>
      <xdr:row>4</xdr:row>
      <xdr:rowOff>101600</xdr:rowOff>
    </xdr:to>
    <xdr:sp macro="" textlink="">
      <xdr:nvSpPr>
        <xdr:cNvPr id="19461" name="Label4" hidden="1">
          <a:extLst>
            <a:ext uri="{63B3BB69-23CF-44E3-9099-C40C66FF867C}">
              <a14:compatExt xmlns:a14="http://schemas.microsoft.com/office/drawing/2010/main" spid="_x0000_s19461"/>
            </a:ext>
            <a:ext uri="{FF2B5EF4-FFF2-40B4-BE49-F238E27FC236}">
              <a16:creationId xmlns:a16="http://schemas.microsoft.com/office/drawing/2014/main" id="{00000000-0008-0000-0000-0000054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419100</xdr:colOff>
      <xdr:row>8</xdr:row>
      <xdr:rowOff>50800</xdr:rowOff>
    </xdr:from>
    <xdr:to>
      <xdr:col>6</xdr:col>
      <xdr:colOff>596900</xdr:colOff>
      <xdr:row>12</xdr:row>
      <xdr:rowOff>38100</xdr:rowOff>
    </xdr:to>
    <xdr:pic>
      <xdr:nvPicPr>
        <xdr:cNvPr id="3" name="Label1">
          <a:extLst>
            <a:ext uri="{FF2B5EF4-FFF2-40B4-BE49-F238E27FC236}">
              <a16:creationId xmlns:a16="http://schemas.microsoft.com/office/drawing/2014/main" id="{8FC2714F-1296-7B37-C9D3-03996E53F01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574800"/>
          <a:ext cx="6934200" cy="749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76200</xdr:colOff>
      <xdr:row>2</xdr:row>
      <xdr:rowOff>152400</xdr:rowOff>
    </xdr:from>
    <xdr:to>
      <xdr:col>10</xdr:col>
      <xdr:colOff>647700</xdr:colOff>
      <xdr:row>4</xdr:row>
      <xdr:rowOff>101600</xdr:rowOff>
    </xdr:to>
    <xdr:pic>
      <xdr:nvPicPr>
        <xdr:cNvPr id="6" name="Label4">
          <a:extLst>
            <a:ext uri="{FF2B5EF4-FFF2-40B4-BE49-F238E27FC236}">
              <a16:creationId xmlns:a16="http://schemas.microsoft.com/office/drawing/2014/main" id="{137DD546-2643-BA2E-4502-DA3D2FEA8CB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4700" y="533400"/>
          <a:ext cx="3048000" cy="3302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609600</xdr:colOff>
      <xdr:row>13</xdr:row>
      <xdr:rowOff>165100</xdr:rowOff>
    </xdr:from>
    <xdr:to>
      <xdr:col>7</xdr:col>
      <xdr:colOff>508000</xdr:colOff>
      <xdr:row>15</xdr:row>
      <xdr:rowOff>177800</xdr:rowOff>
    </xdr:to>
    <xdr:sp macro="" textlink="">
      <xdr:nvSpPr>
        <xdr:cNvPr id="7" name="Label2" hidden="1">
          <a:extLst>
            <a:ext uri="{63B3BB69-23CF-44E3-9099-C40C66FF867C}">
              <a14:compatExt xmlns:a14="http://schemas.microsoft.com/office/drawing/2010/main" spid="_x0000_s19459"/>
            </a:ext>
            <a:ext uri="{FF2B5EF4-FFF2-40B4-BE49-F238E27FC236}">
              <a16:creationId xmlns:a16="http://schemas.microsoft.com/office/drawing/2014/main" id="{9CF4576D-B596-7642-8185-773755086CA7}"/>
            </a:ext>
          </a:extLst>
        </xdr:cNvPr>
        <xdr:cNvSpPr/>
      </xdr:nvSpPr>
      <xdr:spPr bwMode="auto">
        <a:xfrm>
          <a:off x="609600" y="2451100"/>
          <a:ext cx="7480300" cy="393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558800</xdr:colOff>
      <xdr:row>16</xdr:row>
      <xdr:rowOff>88900</xdr:rowOff>
    </xdr:from>
    <xdr:to>
      <xdr:col>4</xdr:col>
      <xdr:colOff>495300</xdr:colOff>
      <xdr:row>18</xdr:row>
      <xdr:rowOff>50800</xdr:rowOff>
    </xdr:to>
    <xdr:sp macro="" textlink="">
      <xdr:nvSpPr>
        <xdr:cNvPr id="8" name="Label3" hidden="1">
          <a:extLst>
            <a:ext uri="{63B3BB69-23CF-44E3-9099-C40C66FF867C}">
              <a14:compatExt xmlns:a14="http://schemas.microsoft.com/office/drawing/2010/main" spid="_x0000_s19460"/>
            </a:ext>
            <a:ext uri="{FF2B5EF4-FFF2-40B4-BE49-F238E27FC236}">
              <a16:creationId xmlns:a16="http://schemas.microsoft.com/office/drawing/2014/main" id="{5E5C0C86-AA6D-9B47-9F7B-506E321E10DD}"/>
            </a:ext>
          </a:extLst>
        </xdr:cNvPr>
        <xdr:cNvSpPr/>
      </xdr:nvSpPr>
      <xdr:spPr bwMode="auto">
        <a:xfrm>
          <a:off x="2311400" y="2984500"/>
          <a:ext cx="3390900" cy="3429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63500</xdr:colOff>
      <xdr:row>16</xdr:row>
      <xdr:rowOff>139700</xdr:rowOff>
    </xdr:from>
    <xdr:to>
      <xdr:col>8</xdr:col>
      <xdr:colOff>317500</xdr:colOff>
      <xdr:row>18</xdr:row>
      <xdr:rowOff>101600</xdr:rowOff>
    </xdr:to>
    <xdr:sp macro="" textlink="">
      <xdr:nvSpPr>
        <xdr:cNvPr id="9" name="Label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D3C52107-1DC3-6D4E-B937-6EE586D3143F}"/>
            </a:ext>
          </a:extLst>
        </xdr:cNvPr>
        <xdr:cNvSpPr/>
      </xdr:nvSpPr>
      <xdr:spPr bwMode="auto">
        <a:xfrm>
          <a:off x="3568700" y="3035300"/>
          <a:ext cx="3556000" cy="3429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237960</xdr:colOff>
      <xdr:row>0</xdr:row>
      <xdr:rowOff>162000</xdr:rowOff>
    </xdr:from>
    <xdr:to>
      <xdr:col>1</xdr:col>
      <xdr:colOff>1599120</xdr:colOff>
      <xdr:row>6</xdr:row>
      <xdr:rowOff>56250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7960" y="162000"/>
          <a:ext cx="2166840" cy="10944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1600200</xdr:colOff>
      <xdr:row>11</xdr:row>
      <xdr:rowOff>25400</xdr:rowOff>
    </xdr:from>
    <xdr:ext cx="1054100" cy="330200"/>
    <xdr:sp macro="" textlink="">
      <xdr:nvSpPr>
        <xdr:cNvPr id="2" name="btnLink" hidden="1">
          <a:extLst>
            <a:ext uri="{63B3BB69-23CF-44E3-9099-C40C66FF867C}">
              <a14:compatExt xmlns:a14="http://schemas.microsoft.com/office/drawing/2010/main" spid="_x0000_s21509"/>
            </a:ext>
            <a:ext uri="{FF2B5EF4-FFF2-40B4-BE49-F238E27FC236}">
              <a16:creationId xmlns:a16="http://schemas.microsoft.com/office/drawing/2014/main" id="{441A7797-9B17-E945-85ED-9E45D5AE56FF}"/>
            </a:ext>
          </a:extLst>
        </xdr:cNvPr>
        <xdr:cNvSpPr/>
      </xdr:nvSpPr>
      <xdr:spPr bwMode="auto">
        <a:xfrm>
          <a:off x="2476500" y="2400300"/>
          <a:ext cx="1054100" cy="3302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371475</xdr:colOff>
      <xdr:row>25</xdr:row>
      <xdr:rowOff>0</xdr:rowOff>
    </xdr:to>
    <xdr:sp macro="" textlink="">
      <xdr:nvSpPr>
        <xdr:cNvPr id="3076" name="_x0000_t202" hidden="1">
          <a:extLst>
            <a:ext uri="{FF2B5EF4-FFF2-40B4-BE49-F238E27FC236}">
              <a16:creationId xmlns:a16="http://schemas.microsoft.com/office/drawing/2014/main" id="{00000000-0008-0000-0300-000004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371475</xdr:colOff>
      <xdr:row>25</xdr:row>
      <xdr:rowOff>0</xdr:rowOff>
    </xdr:to>
    <xdr:sp macro="" textlink="">
      <xdr:nvSpPr>
        <xdr:cNvPr id="3074" name="_x0000_t202" hidden="1">
          <a:extLst>
            <a:ext uri="{FF2B5EF4-FFF2-40B4-BE49-F238E27FC236}">
              <a16:creationId xmlns:a16="http://schemas.microsoft.com/office/drawing/2014/main" id="{00000000-0008-0000-0300-000002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371475</xdr:colOff>
      <xdr:row>25</xdr:row>
      <xdr:rowOff>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371475</xdr:colOff>
      <xdr:row>25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446941</xdr:colOff>
      <xdr:row>1</xdr:row>
      <xdr:rowOff>108438</xdr:rowOff>
    </xdr:from>
    <xdr:to>
      <xdr:col>11</xdr:col>
      <xdr:colOff>65942</xdr:colOff>
      <xdr:row>15</xdr:row>
      <xdr:rowOff>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69157F-CB44-9746-BE18-F28768EB3CD2}" name="Tabla3" displayName="Tabla3" ref="H2:O69" totalsRowShown="0" headerRowDxfId="1" dataDxfId="0">
  <autoFilter ref="H2:O69" xr:uid="{1DB75220-2A73-5F47-B9B2-03B0DD0928E6}"/>
  <tableColumns count="8">
    <tableColumn id="1" xr3:uid="{023776D2-EDFD-F043-8759-0890C94DF56A}" name="Fecha" dataDxfId="9"/>
    <tableColumn id="2" xr3:uid="{A3B8AFE1-6F64-D848-9F9B-BC5EA9DF3E64}" name="TRM año de cálculo $/USD" dataDxfId="8">
      <calculatedColumnFormula>+AVERAGEIF(TRM_dia[MES],Tabla3[[#This Row],[Fecha]],TRM_dia[TRM])</calculatedColumnFormula>
    </tableColumn>
    <tableColumn id="3" xr3:uid="{E0ED9B22-1529-1D44-ADC6-96C63E61F00A}" name="PPI USA - ACERO" dataDxfId="7"/>
    <tableColumn id="4" xr3:uid="{44BF703D-57A8-0943-8DC3-D55BBAAABD4E}" name="IPC" dataDxfId="6"/>
    <tableColumn id="6" xr3:uid="{AC305FFC-A1E1-C24C-9160-339E7BAD4B80}" name="ICOCIV" dataDxfId="5"/>
    <tableColumn id="5" xr3:uid="{9C99DCBA-71FF-3F45-8F13-81B4F2E5DFC2}" name="PPI USA – INSTR. DE CONTROL PROC. INDUSTR." dataDxfId="4"/>
    <tableColumn id="10" xr3:uid="{AAEC10DB-8B2F-B34A-9441-92CA49CBCCC2}" name="FACTOR  INCREMENTO MANO DE OBRA" dataDxfId="3">
      <calculatedColumnFormula>+INDEX(Tabla2[Salarios],MATCH(YEAR(Tabla3[[#This Row],[Fecha]]),Tabla2[año],0))/Tabla3[[#This Row],[TRM año de cálculo $/USD]]</calculatedColumnFormula>
    </tableColumn>
    <tableColumn id="12" xr3:uid="{9603DA19-6B57-1348-87B9-756539FBF75B}" name="IPC_dólares" dataDxfId="2">
      <calculatedColumnFormula>+Tabla3[[#This Row],[IPC]]/Tabla3[[#This Row],[TRM año de cálculo $/USD]]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6850373-E1DB-024F-BBF6-D99682EE8676}" name="TRM_dia" displayName="TRM_dia" ref="U2:W5873" totalsRowShown="0">
  <autoFilter ref="U2:W5873" xr:uid="{FC5B316F-0B82-9149-A7CE-82CA053319A8}"/>
  <tableColumns count="3">
    <tableColumn id="1" xr3:uid="{E32A68ED-4E7D-7341-84F6-35A4FA5F1DAE}" name="MES" dataDxfId="13">
      <calculatedColumnFormula>+DATE(YEAR(V3),MONTH(V3),1)</calculatedColumnFormula>
    </tableColumn>
    <tableColumn id="2" xr3:uid="{CFF77C03-172F-1F44-93A6-03B6B493B492}" name="Fecha" dataDxfId="12"/>
    <tableColumn id="3" xr3:uid="{95E61DA0-59EB-6746-B0D5-96E45029E112}" name="TRM" dataDxfId="1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9CE6324-DF1F-1346-8455-9B4181418972}" name="Tabla2" displayName="Tabla2" ref="R2:S18" totalsRowShown="0">
  <autoFilter ref="R2:S18" xr:uid="{228D3A03-42D7-4148-AF2D-7A87AEBCD101}"/>
  <tableColumns count="2">
    <tableColumn id="1" xr3:uid="{BC60E3EE-6B96-AF40-BA24-6C2288D146B0}" name="año"/>
    <tableColumn id="2" xr3:uid="{63A8451D-B838-5E4B-8FEC-4D5BF322E5C0}" name="Salarios" dataDxf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data.bls.gov/cgi-bin/srgate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www.banrep.gov.co/es/estadisticas/trm" TargetMode="External"/><Relationship Id="rId1" Type="http://schemas.openxmlformats.org/officeDocument/2006/relationships/hyperlink" Target="https://www.banrep.gov.co/es/estadisticas/indice-precios-consumidor-ipc" TargetMode="External"/><Relationship Id="rId6" Type="http://schemas.openxmlformats.org/officeDocument/2006/relationships/drawing" Target="../drawings/drawing3.xml"/><Relationship Id="rId5" Type="http://schemas.openxmlformats.org/officeDocument/2006/relationships/hyperlink" Target="http://www.banrep.gov.co/es/indice-salarios" TargetMode="External"/><Relationship Id="rId4" Type="http://schemas.openxmlformats.org/officeDocument/2006/relationships/hyperlink" Target="https://data.bls.gov/cgi-bin/srgate" TargetMode="External"/><Relationship Id="rId9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5:F27"/>
  <sheetViews>
    <sheetView showGridLines="0" showRowColHeaders="0" tabSelected="1" workbookViewId="0">
      <selection activeCell="D33" sqref="D33"/>
    </sheetView>
  </sheetViews>
  <sheetFormatPr baseColWidth="10" defaultColWidth="11.42578125" defaultRowHeight="15"/>
  <cols>
    <col min="4" max="4" width="36.5703125" bestFit="1" customWidth="1"/>
  </cols>
  <sheetData>
    <row r="15" spans="2:2" ht="18">
      <c r="B15" s="205" t="s">
        <v>0</v>
      </c>
    </row>
    <row r="16" spans="2:2">
      <c r="B16" t="s">
        <v>1</v>
      </c>
    </row>
    <row r="17" spans="2:6">
      <c r="D17" s="206"/>
      <c r="E17" s="206" t="s">
        <v>594</v>
      </c>
    </row>
    <row r="18" spans="2:6">
      <c r="C18" s="207"/>
    </row>
    <row r="19" spans="2:6">
      <c r="C19" t="s">
        <v>595</v>
      </c>
    </row>
    <row r="20" spans="2:6">
      <c r="D20" t="s">
        <v>2</v>
      </c>
      <c r="E20" s="208" t="s">
        <v>3</v>
      </c>
    </row>
    <row r="21" spans="2:6">
      <c r="D21" t="s">
        <v>4</v>
      </c>
    </row>
    <row r="22" spans="2:6">
      <c r="D22" t="s">
        <v>5</v>
      </c>
    </row>
    <row r="23" spans="2:6">
      <c r="D23" t="s">
        <v>6</v>
      </c>
    </row>
    <row r="25" spans="2:6" ht="45">
      <c r="B25" s="209"/>
      <c r="D25" s="29" t="s">
        <v>7</v>
      </c>
    </row>
    <row r="27" spans="2:6">
      <c r="D27" t="s">
        <v>596</v>
      </c>
      <c r="F27" s="300"/>
    </row>
  </sheetData>
  <sheetProtection algorithmName="SHA-512" hashValue="Lf0VkE0tYyHF71D23/6RM8xwNE6wasEkd+6xOdip9ThYQP4Ln18UrauwXmwGnjNE0IfYtiJnTisvCQ6GW7shDQ==" saltValue="m21GabLE78Y+YxpF18icxg==" spinCount="100000" sheet="1" objects="1" scenarios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7"/>
  <dimension ref="A1:C67"/>
  <sheetViews>
    <sheetView showGridLines="0" showRowColHeaders="0" workbookViewId="0">
      <selection activeCell="M30" sqref="M30"/>
    </sheetView>
  </sheetViews>
  <sheetFormatPr baseColWidth="10" defaultColWidth="11.42578125" defaultRowHeight="15"/>
  <cols>
    <col min="1" max="1" width="46.42578125" bestFit="1" customWidth="1"/>
    <col min="2" max="2" width="21.140625" style="162" customWidth="1"/>
    <col min="3" max="3" width="16.28515625" customWidth="1"/>
  </cols>
  <sheetData>
    <row r="1" spans="1:3">
      <c r="A1" s="127" t="s">
        <v>331</v>
      </c>
      <c r="B1" s="163" t="s">
        <v>548</v>
      </c>
      <c r="C1" s="127" t="s">
        <v>363</v>
      </c>
    </row>
    <row r="2" spans="1:3">
      <c r="A2" s="128" t="s">
        <v>482</v>
      </c>
      <c r="B2" s="161">
        <f>95*0.3+90</f>
        <v>118.5</v>
      </c>
      <c r="C2" s="128" t="s">
        <v>363</v>
      </c>
    </row>
    <row r="3" spans="1:3">
      <c r="A3" s="128" t="s">
        <v>492</v>
      </c>
      <c r="B3" s="161">
        <f>1.9+5.41*0.3</f>
        <v>3.5229999999999997</v>
      </c>
      <c r="C3" s="128" t="s">
        <v>363</v>
      </c>
    </row>
    <row r="4" spans="1:3">
      <c r="A4" s="128" t="s">
        <v>487</v>
      </c>
      <c r="B4" s="161">
        <f>7.4+5.44*0.3</f>
        <v>9.032</v>
      </c>
      <c r="C4" s="128" t="s">
        <v>363</v>
      </c>
    </row>
    <row r="5" spans="1:3">
      <c r="A5" s="128" t="s">
        <v>489</v>
      </c>
      <c r="B5" s="161">
        <f>14.9+11.29*0.3</f>
        <v>18.286999999999999</v>
      </c>
      <c r="C5" s="128" t="s">
        <v>363</v>
      </c>
    </row>
    <row r="6" spans="1:3">
      <c r="A6" s="128" t="s">
        <v>491</v>
      </c>
      <c r="B6" s="161">
        <f>2.2*0.3+1.5</f>
        <v>2.16</v>
      </c>
      <c r="C6" s="128" t="s">
        <v>363</v>
      </c>
    </row>
    <row r="7" spans="1:3">
      <c r="A7" s="128" t="s">
        <v>490</v>
      </c>
      <c r="B7" s="161">
        <f>22.2+16.07*0.3</f>
        <v>27.021000000000001</v>
      </c>
      <c r="C7" s="128" t="s">
        <v>363</v>
      </c>
    </row>
    <row r="8" spans="1:3">
      <c r="A8" s="128" t="s">
        <v>488</v>
      </c>
      <c r="B8" s="161">
        <f>39+26.26*0.3</f>
        <v>46.878</v>
      </c>
      <c r="C8" s="128" t="s">
        <v>363</v>
      </c>
    </row>
    <row r="9" spans="1:3">
      <c r="A9" s="128" t="s">
        <v>484</v>
      </c>
      <c r="B9" s="161">
        <f>10+8.63*0.3</f>
        <v>12.589</v>
      </c>
      <c r="C9" s="128" t="s">
        <v>363</v>
      </c>
    </row>
    <row r="10" spans="1:3">
      <c r="A10" s="128" t="s">
        <v>486</v>
      </c>
      <c r="B10" s="161">
        <f>1.9+5.41*0.3</f>
        <v>3.5229999999999997</v>
      </c>
      <c r="C10" s="128" t="s">
        <v>363</v>
      </c>
    </row>
    <row r="11" spans="1:3">
      <c r="A11" s="128" t="s">
        <v>485</v>
      </c>
      <c r="B11" s="161">
        <f>2.2*0.3+1.5</f>
        <v>2.16</v>
      </c>
      <c r="C11" s="128" t="s">
        <v>363</v>
      </c>
    </row>
    <row r="12" spans="1:3">
      <c r="A12" s="128" t="s">
        <v>493</v>
      </c>
      <c r="B12" s="161">
        <v>6.1</v>
      </c>
      <c r="C12" s="128" t="s">
        <v>375</v>
      </c>
    </row>
    <row r="13" spans="1:3">
      <c r="A13" s="128" t="s">
        <v>533</v>
      </c>
      <c r="B13" s="161">
        <v>41</v>
      </c>
      <c r="C13" s="128" t="s">
        <v>363</v>
      </c>
    </row>
    <row r="14" spans="1:3">
      <c r="A14" s="128" t="s">
        <v>536</v>
      </c>
      <c r="B14" s="161">
        <v>6.2</v>
      </c>
      <c r="C14" s="128" t="s">
        <v>363</v>
      </c>
    </row>
    <row r="15" spans="1:3">
      <c r="A15" s="128" t="s">
        <v>537</v>
      </c>
      <c r="B15" s="161">
        <v>1.3</v>
      </c>
      <c r="C15" s="128" t="s">
        <v>363</v>
      </c>
    </row>
    <row r="16" spans="1:3">
      <c r="A16" s="128" t="s">
        <v>535</v>
      </c>
      <c r="B16" s="161">
        <v>9.8000000000000007</v>
      </c>
      <c r="C16" s="128" t="s">
        <v>363</v>
      </c>
    </row>
    <row r="17" spans="1:3">
      <c r="A17" s="128" t="s">
        <v>534</v>
      </c>
      <c r="B17" s="161">
        <v>16.2</v>
      </c>
      <c r="C17" s="128" t="s">
        <v>363</v>
      </c>
    </row>
    <row r="18" spans="1:3">
      <c r="A18" s="128" t="s">
        <v>495</v>
      </c>
      <c r="B18" s="161">
        <f>8.2*0.454/0.3048</f>
        <v>12.213910761154855</v>
      </c>
      <c r="C18" s="128" t="s">
        <v>375</v>
      </c>
    </row>
    <row r="19" spans="1:3">
      <c r="A19" s="128" t="s">
        <v>540</v>
      </c>
      <c r="B19" s="161">
        <v>0.55000000000000004</v>
      </c>
      <c r="C19" s="128" t="s">
        <v>363</v>
      </c>
    </row>
    <row r="20" spans="1:3">
      <c r="A20" s="128" t="s">
        <v>539</v>
      </c>
      <c r="B20" s="161">
        <v>2.87</v>
      </c>
      <c r="C20" s="128" t="s">
        <v>363</v>
      </c>
    </row>
    <row r="21" spans="1:3">
      <c r="A21" s="128" t="s">
        <v>538</v>
      </c>
      <c r="B21" s="161">
        <v>9.6999999999999993</v>
      </c>
      <c r="C21" s="128" t="s">
        <v>363</v>
      </c>
    </row>
    <row r="22" spans="1:3">
      <c r="A22" s="128" t="s">
        <v>541</v>
      </c>
      <c r="B22" s="161">
        <v>0.45</v>
      </c>
      <c r="C22" s="128" t="s">
        <v>363</v>
      </c>
    </row>
    <row r="23" spans="1:3">
      <c r="A23" s="128" t="s">
        <v>496</v>
      </c>
      <c r="B23" s="161">
        <v>49.85</v>
      </c>
      <c r="C23" s="128" t="s">
        <v>354</v>
      </c>
    </row>
    <row r="24" spans="1:3">
      <c r="A24" s="128" t="s">
        <v>479</v>
      </c>
      <c r="B24" s="161">
        <f>5*0.0254*7850/8</f>
        <v>124.61875000000001</v>
      </c>
      <c r="C24" s="128" t="s">
        <v>354</v>
      </c>
    </row>
    <row r="25" spans="1:3">
      <c r="A25" s="128" t="s">
        <v>481</v>
      </c>
      <c r="B25" s="161">
        <f>0.0254*7850</f>
        <v>199.39</v>
      </c>
      <c r="C25" s="128" t="s">
        <v>354</v>
      </c>
    </row>
    <row r="26" spans="1:3">
      <c r="A26" s="128" t="s">
        <v>502</v>
      </c>
      <c r="B26" s="161">
        <v>74.77</v>
      </c>
      <c r="C26" s="128" t="s">
        <v>354</v>
      </c>
    </row>
    <row r="27" spans="1:3">
      <c r="A27" s="128" t="s">
        <v>542</v>
      </c>
      <c r="B27" s="161">
        <v>0.45</v>
      </c>
      <c r="C27" s="128" t="s">
        <v>363</v>
      </c>
    </row>
    <row r="28" spans="1:3">
      <c r="A28" s="128" t="s">
        <v>498</v>
      </c>
      <c r="B28" s="161">
        <v>2.5299999999999998</v>
      </c>
      <c r="C28" s="128" t="s">
        <v>363</v>
      </c>
    </row>
    <row r="29" spans="1:3">
      <c r="A29" s="128" t="s">
        <v>503</v>
      </c>
      <c r="B29" s="161">
        <v>5.0599999999999996</v>
      </c>
      <c r="C29" s="128" t="s">
        <v>363</v>
      </c>
    </row>
    <row r="30" spans="1:3">
      <c r="A30" s="128" t="s">
        <v>531</v>
      </c>
      <c r="B30" s="161">
        <v>10</v>
      </c>
      <c r="C30" s="128" t="s">
        <v>363</v>
      </c>
    </row>
    <row r="31" spans="1:3">
      <c r="A31" s="128" t="s">
        <v>532</v>
      </c>
      <c r="B31" s="161">
        <v>3.9</v>
      </c>
      <c r="C31" s="128" t="s">
        <v>363</v>
      </c>
    </row>
    <row r="32" spans="1:3">
      <c r="A32" s="128" t="s">
        <v>497</v>
      </c>
      <c r="B32" s="161">
        <v>49.14</v>
      </c>
      <c r="C32" s="128" t="s">
        <v>354</v>
      </c>
    </row>
    <row r="33" spans="1:3">
      <c r="A33" s="128" t="s">
        <v>547</v>
      </c>
      <c r="B33" s="161">
        <v>0.27</v>
      </c>
      <c r="C33" s="128" t="s">
        <v>363</v>
      </c>
    </row>
    <row r="34" spans="1:3">
      <c r="A34" s="128" t="s">
        <v>546</v>
      </c>
      <c r="B34" s="161">
        <v>1.7</v>
      </c>
      <c r="C34" s="128" t="s">
        <v>363</v>
      </c>
    </row>
    <row r="35" spans="1:3">
      <c r="A35" s="128" t="s">
        <v>543</v>
      </c>
      <c r="B35" s="161">
        <v>5.72</v>
      </c>
      <c r="C35" s="128" t="s">
        <v>363</v>
      </c>
    </row>
    <row r="36" spans="1:3">
      <c r="A36" s="128" t="s">
        <v>544</v>
      </c>
      <c r="B36" s="161">
        <v>5.2</v>
      </c>
      <c r="C36" s="128" t="s">
        <v>363</v>
      </c>
    </row>
    <row r="37" spans="1:3">
      <c r="A37" s="128" t="s">
        <v>545</v>
      </c>
      <c r="B37" s="161">
        <v>10.5</v>
      </c>
      <c r="C37" s="128" t="s">
        <v>363</v>
      </c>
    </row>
    <row r="38" spans="1:3">
      <c r="A38" s="128" t="s">
        <v>500</v>
      </c>
      <c r="B38" s="161">
        <v>0.09</v>
      </c>
      <c r="C38" s="128" t="s">
        <v>363</v>
      </c>
    </row>
    <row r="39" spans="1:3">
      <c r="A39" s="128" t="s">
        <v>530</v>
      </c>
      <c r="B39" s="161">
        <v>4.05</v>
      </c>
      <c r="C39" s="128" t="s">
        <v>363</v>
      </c>
    </row>
    <row r="40" spans="1:3">
      <c r="A40" s="128" t="s">
        <v>529</v>
      </c>
      <c r="B40" s="161">
        <v>5.44</v>
      </c>
      <c r="C40" s="128" t="s">
        <v>363</v>
      </c>
    </row>
    <row r="41" spans="1:3">
      <c r="A41" s="128" t="s">
        <v>528</v>
      </c>
      <c r="B41" s="161">
        <v>11.29</v>
      </c>
      <c r="C41" s="128" t="s">
        <v>363</v>
      </c>
    </row>
    <row r="42" spans="1:3">
      <c r="A42" s="128" t="s">
        <v>525</v>
      </c>
      <c r="B42" s="161">
        <v>11.29</v>
      </c>
      <c r="C42" s="128" t="s">
        <v>363</v>
      </c>
    </row>
    <row r="43" spans="1:3">
      <c r="A43" s="128" t="s">
        <v>526</v>
      </c>
      <c r="B43" s="161">
        <v>28.26</v>
      </c>
      <c r="C43" s="128" t="s">
        <v>363</v>
      </c>
    </row>
    <row r="44" spans="1:3">
      <c r="A44" s="128" t="s">
        <v>527</v>
      </c>
      <c r="B44" s="161">
        <v>42.55</v>
      </c>
      <c r="C44" s="128" t="s">
        <v>363</v>
      </c>
    </row>
    <row r="45" spans="1:3">
      <c r="A45" s="128" t="s">
        <v>499</v>
      </c>
      <c r="B45" s="161">
        <v>4.05</v>
      </c>
      <c r="C45" s="128" t="s">
        <v>363</v>
      </c>
    </row>
    <row r="46" spans="1:3">
      <c r="A46" s="128" t="s">
        <v>501</v>
      </c>
      <c r="B46" s="161">
        <v>0.03</v>
      </c>
      <c r="C46" s="128" t="s">
        <v>363</v>
      </c>
    </row>
    <row r="47" spans="1:3">
      <c r="A47" s="128" t="s">
        <v>512</v>
      </c>
      <c r="B47" s="161">
        <v>48</v>
      </c>
      <c r="C47" s="128" t="s">
        <v>363</v>
      </c>
    </row>
    <row r="48" spans="1:3">
      <c r="A48" s="128" t="s">
        <v>517</v>
      </c>
      <c r="B48" s="161">
        <v>54</v>
      </c>
      <c r="C48" s="128" t="s">
        <v>363</v>
      </c>
    </row>
    <row r="49" spans="1:3">
      <c r="A49" s="128" t="s">
        <v>519</v>
      </c>
      <c r="B49" s="161">
        <v>60</v>
      </c>
      <c r="C49" s="128" t="s">
        <v>363</v>
      </c>
    </row>
    <row r="50" spans="1:3">
      <c r="A50" s="128" t="s">
        <v>511</v>
      </c>
      <c r="B50" s="161">
        <v>48</v>
      </c>
      <c r="C50" s="128" t="s">
        <v>363</v>
      </c>
    </row>
    <row r="51" spans="1:3">
      <c r="A51" s="128" t="s">
        <v>516</v>
      </c>
      <c r="B51" s="161">
        <v>311</v>
      </c>
      <c r="C51" s="128" t="s">
        <v>363</v>
      </c>
    </row>
    <row r="52" spans="1:3">
      <c r="A52" s="128" t="s">
        <v>513</v>
      </c>
      <c r="B52" s="161">
        <v>48</v>
      </c>
      <c r="C52" s="128" t="s">
        <v>363</v>
      </c>
    </row>
    <row r="53" spans="1:3">
      <c r="A53" s="128" t="s">
        <v>518</v>
      </c>
      <c r="B53" s="161">
        <v>48</v>
      </c>
      <c r="C53" s="128" t="s">
        <v>363</v>
      </c>
    </row>
    <row r="54" spans="1:3">
      <c r="A54" s="128" t="s">
        <v>515</v>
      </c>
      <c r="B54" s="161">
        <v>70</v>
      </c>
      <c r="C54" s="128" t="s">
        <v>363</v>
      </c>
    </row>
    <row r="55" spans="1:3">
      <c r="A55" s="128" t="s">
        <v>504</v>
      </c>
      <c r="B55" s="161">
        <v>24</v>
      </c>
      <c r="C55" s="128" t="s">
        <v>363</v>
      </c>
    </row>
    <row r="56" spans="1:3">
      <c r="A56" s="128" t="s">
        <v>507</v>
      </c>
      <c r="B56" s="161">
        <v>48</v>
      </c>
      <c r="C56" s="128" t="s">
        <v>363</v>
      </c>
    </row>
    <row r="57" spans="1:3">
      <c r="A57" s="128" t="s">
        <v>509</v>
      </c>
      <c r="B57" s="161">
        <v>260</v>
      </c>
      <c r="C57" s="128" t="s">
        <v>363</v>
      </c>
    </row>
    <row r="58" spans="1:3">
      <c r="A58" s="128" t="s">
        <v>506</v>
      </c>
      <c r="B58" s="161">
        <v>48</v>
      </c>
      <c r="C58" s="128" t="s">
        <v>363</v>
      </c>
    </row>
    <row r="59" spans="1:3">
      <c r="A59" s="128" t="s">
        <v>510</v>
      </c>
      <c r="B59" s="161">
        <v>260</v>
      </c>
      <c r="C59" s="128" t="s">
        <v>363</v>
      </c>
    </row>
    <row r="60" spans="1:3">
      <c r="A60" s="128" t="s">
        <v>520</v>
      </c>
      <c r="B60" s="161">
        <v>25</v>
      </c>
      <c r="C60" s="128" t="s">
        <v>363</v>
      </c>
    </row>
    <row r="61" spans="1:3">
      <c r="A61" s="128" t="s">
        <v>522</v>
      </c>
      <c r="B61" s="161">
        <v>10</v>
      </c>
      <c r="C61" s="128" t="s">
        <v>363</v>
      </c>
    </row>
    <row r="62" spans="1:3">
      <c r="A62" s="128" t="s">
        <v>521</v>
      </c>
      <c r="B62" s="161">
        <v>12</v>
      </c>
      <c r="C62" s="128" t="s">
        <v>363</v>
      </c>
    </row>
    <row r="63" spans="1:3">
      <c r="A63" s="128" t="s">
        <v>505</v>
      </c>
      <c r="B63" s="161">
        <v>24</v>
      </c>
      <c r="C63" s="128" t="s">
        <v>363</v>
      </c>
    </row>
    <row r="64" spans="1:3">
      <c r="A64" s="128" t="s">
        <v>514</v>
      </c>
      <c r="B64" s="161">
        <v>3</v>
      </c>
      <c r="C64" s="128" t="s">
        <v>363</v>
      </c>
    </row>
    <row r="65" spans="1:3">
      <c r="A65" s="128" t="s">
        <v>508</v>
      </c>
      <c r="B65" s="161">
        <v>280</v>
      </c>
      <c r="C65" s="128" t="s">
        <v>363</v>
      </c>
    </row>
    <row r="66" spans="1:3">
      <c r="A66" s="128" t="s">
        <v>524</v>
      </c>
      <c r="B66" s="161">
        <v>35</v>
      </c>
      <c r="C66" s="128" t="s">
        <v>363</v>
      </c>
    </row>
    <row r="67" spans="1:3">
      <c r="A67" s="128" t="s">
        <v>523</v>
      </c>
      <c r="B67" s="161">
        <v>27</v>
      </c>
      <c r="C67" s="128" t="s">
        <v>363</v>
      </c>
    </row>
  </sheetData>
  <sheetProtection algorithmName="SHA-512" hashValue="+nqYLDviQRMTuFVNFomsA+IXvCFqx3EefUYytUz8UKaP6qKqVY2J7W59aGPFuSvCaZfmpLnG9Jon6FFmw4DBQQ==" saltValue="oxP1ibLx3ogQU5L+KRU0GA==" spinCount="100000" sheet="1" objects="1" scenarios="1"/>
  <autoFilter ref="A1:C67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>
    <tabColor rgb="FF7030A0"/>
  </sheetPr>
  <dimension ref="B1:K50"/>
  <sheetViews>
    <sheetView showGridLines="0" showRowColHeaders="0" zoomScaleNormal="100" workbookViewId="0">
      <selection activeCell="M30" sqref="M30"/>
    </sheetView>
  </sheetViews>
  <sheetFormatPr baseColWidth="10" defaultColWidth="9.140625" defaultRowHeight="15"/>
  <cols>
    <col min="1" max="1" width="2.42578125" customWidth="1"/>
    <col min="2" max="2" width="5.42578125" customWidth="1"/>
    <col min="3" max="3" width="3.85546875" customWidth="1"/>
    <col min="4" max="4" width="13.140625" style="66" customWidth="1"/>
    <col min="5" max="5" width="15.7109375" style="66" customWidth="1"/>
    <col min="6" max="6" width="12.7109375" style="66" customWidth="1"/>
    <col min="7" max="7" width="14" style="66" customWidth="1"/>
    <col min="8" max="8" width="12.85546875" customWidth="1"/>
    <col min="9" max="9" width="15.28515625" customWidth="1"/>
    <col min="10" max="10" width="3.42578125" customWidth="1"/>
    <col min="11" max="11" width="35.28515625" customWidth="1"/>
    <col min="12" max="1025" width="10.42578125" customWidth="1"/>
  </cols>
  <sheetData>
    <row r="1" spans="2:11" ht="15.75">
      <c r="B1" s="67"/>
      <c r="C1" s="67"/>
      <c r="D1" s="68"/>
      <c r="E1" s="68"/>
      <c r="F1" s="68"/>
      <c r="G1" s="68"/>
      <c r="H1" s="67"/>
      <c r="I1" s="67"/>
    </row>
    <row r="2" spans="2:11" ht="15.75">
      <c r="B2" s="67"/>
      <c r="C2" s="290" t="s">
        <v>549</v>
      </c>
      <c r="D2" s="290"/>
      <c r="E2" s="290"/>
      <c r="F2" s="290"/>
      <c r="G2" s="290"/>
      <c r="H2" s="69">
        <v>0.5</v>
      </c>
      <c r="I2" s="67"/>
    </row>
    <row r="3" spans="2:11" ht="11.1" customHeight="1">
      <c r="I3" s="67"/>
    </row>
    <row r="4" spans="2:11" ht="15.75" customHeight="1">
      <c r="B4" s="291" t="s">
        <v>550</v>
      </c>
      <c r="C4" s="291"/>
      <c r="D4" s="291"/>
      <c r="E4" s="291"/>
      <c r="F4" s="291"/>
      <c r="G4" s="291"/>
      <c r="H4" s="291"/>
      <c r="I4" s="70"/>
    </row>
    <row r="5" spans="2:11" ht="14.45" customHeight="1">
      <c r="B5" s="291"/>
      <c r="C5" s="291"/>
      <c r="D5" s="291"/>
      <c r="E5" s="291"/>
      <c r="F5" s="291"/>
      <c r="G5" s="291"/>
      <c r="H5" s="291"/>
      <c r="I5" s="70"/>
    </row>
    <row r="6" spans="2:11" ht="10.5" customHeight="1">
      <c r="B6" s="70"/>
      <c r="C6" s="70"/>
      <c r="D6" s="70"/>
      <c r="E6" s="70"/>
      <c r="F6" s="70"/>
      <c r="G6" s="70"/>
      <c r="H6" s="70"/>
      <c r="I6" s="70"/>
    </row>
    <row r="7" spans="2:11" ht="15" customHeight="1">
      <c r="B7" s="292" t="s">
        <v>551</v>
      </c>
      <c r="C7" s="292"/>
      <c r="D7" s="292"/>
      <c r="E7" s="292"/>
      <c r="F7" s="292"/>
      <c r="G7" s="292"/>
      <c r="H7" s="292"/>
      <c r="I7" s="70"/>
    </row>
    <row r="8" spans="2:11" ht="15" customHeight="1">
      <c r="B8" s="70"/>
      <c r="C8" s="70"/>
      <c r="D8" s="70"/>
      <c r="E8" s="70"/>
      <c r="F8" s="70"/>
      <c r="G8" s="70"/>
      <c r="H8" s="70"/>
      <c r="I8" s="70"/>
    </row>
    <row r="9" spans="2:11" ht="15.75" customHeight="1">
      <c r="B9" s="281">
        <v>0.1</v>
      </c>
      <c r="C9" s="282" t="s">
        <v>552</v>
      </c>
      <c r="D9" s="282"/>
      <c r="E9" s="282"/>
      <c r="F9" s="282"/>
      <c r="G9" s="282"/>
      <c r="H9" s="282"/>
      <c r="I9" s="67"/>
    </row>
    <row r="10" spans="2:11" ht="36.950000000000003" customHeight="1">
      <c r="B10" s="281"/>
      <c r="C10" s="283" t="s">
        <v>553</v>
      </c>
      <c r="D10" s="283"/>
      <c r="E10" s="283"/>
      <c r="F10" s="283"/>
      <c r="G10" s="283"/>
      <c r="H10" s="283"/>
      <c r="I10" s="67"/>
    </row>
    <row r="11" spans="2:11" ht="16.5" customHeight="1">
      <c r="B11" s="281"/>
      <c r="C11" s="71">
        <v>1</v>
      </c>
      <c r="D11" s="286" t="s">
        <v>554</v>
      </c>
      <c r="E11" s="286"/>
      <c r="F11" s="286"/>
      <c r="G11" s="286"/>
      <c r="H11" s="284">
        <v>1</v>
      </c>
      <c r="I11" s="289">
        <f>IFERROR(VLOOKUP(H11,Factores!$O$3:$P$7,2,0)*B9*$H$2,"Introducir o revisar Valor en Columna H (Valor maximo permitido = 5)")</f>
        <v>5.000000000000001E-3</v>
      </c>
    </row>
    <row r="12" spans="2:11" ht="15" customHeight="1">
      <c r="B12" s="281"/>
      <c r="C12" s="71">
        <v>2</v>
      </c>
      <c r="D12" s="288" t="s">
        <v>555</v>
      </c>
      <c r="E12" s="288"/>
      <c r="F12" s="288"/>
      <c r="G12" s="288"/>
      <c r="H12" s="284"/>
      <c r="I12" s="289"/>
      <c r="K12" s="72"/>
    </row>
    <row r="13" spans="2:11" ht="15" customHeight="1">
      <c r="B13" s="281"/>
      <c r="C13" s="71">
        <v>3</v>
      </c>
      <c r="D13" s="288" t="s">
        <v>556</v>
      </c>
      <c r="E13" s="288"/>
      <c r="F13" s="288"/>
      <c r="G13" s="288"/>
      <c r="H13" s="284"/>
      <c r="I13" s="289"/>
      <c r="K13" s="73"/>
    </row>
    <row r="14" spans="2:11" ht="15" customHeight="1">
      <c r="B14" s="281"/>
      <c r="C14" s="71">
        <v>4</v>
      </c>
      <c r="D14" s="288" t="s">
        <v>557</v>
      </c>
      <c r="E14" s="288"/>
      <c r="F14" s="288"/>
      <c r="G14" s="288"/>
      <c r="H14" s="284"/>
      <c r="I14" s="289"/>
    </row>
    <row r="15" spans="2:11" ht="16.5">
      <c r="B15" s="281"/>
      <c r="C15" s="71">
        <v>5</v>
      </c>
      <c r="D15" s="286" t="s">
        <v>558</v>
      </c>
      <c r="E15" s="286"/>
      <c r="F15" s="286"/>
      <c r="G15" s="286"/>
      <c r="H15" s="284"/>
      <c r="I15" s="289"/>
    </row>
    <row r="16" spans="2:11" ht="9.9499999999999993" customHeight="1"/>
    <row r="17" spans="2:9" ht="15.75" customHeight="1">
      <c r="B17" s="281">
        <v>0.2</v>
      </c>
      <c r="C17" s="282" t="s">
        <v>559</v>
      </c>
      <c r="D17" s="282"/>
      <c r="E17" s="282"/>
      <c r="F17" s="282"/>
      <c r="G17" s="282"/>
      <c r="H17" s="282"/>
      <c r="I17" s="74"/>
    </row>
    <row r="18" spans="2:9" ht="31.5" customHeight="1">
      <c r="B18" s="281"/>
      <c r="C18" s="283" t="s">
        <v>560</v>
      </c>
      <c r="D18" s="283"/>
      <c r="E18" s="283"/>
      <c r="F18" s="283"/>
      <c r="G18" s="283"/>
      <c r="H18" s="283"/>
      <c r="I18" s="74"/>
    </row>
    <row r="19" spans="2:9" ht="16.5" customHeight="1">
      <c r="B19" s="281"/>
      <c r="C19" s="75">
        <v>1</v>
      </c>
      <c r="D19" s="286" t="s">
        <v>561</v>
      </c>
      <c r="E19" s="286"/>
      <c r="F19" s="286"/>
      <c r="G19" s="286"/>
      <c r="H19" s="284">
        <v>1</v>
      </c>
      <c r="I19" s="278">
        <f>IFERROR(VLOOKUP(H19,Factores!$O$3:$P$7,2,0)*B17*$H$2,"Introducir o revisar Valor en Columna H (Valor maximo permitido = 5)")</f>
        <v>1.0000000000000002E-2</v>
      </c>
    </row>
    <row r="20" spans="2:9" ht="14.45" customHeight="1">
      <c r="B20" s="281"/>
      <c r="C20" s="75">
        <v>2</v>
      </c>
      <c r="D20" s="286" t="s">
        <v>562</v>
      </c>
      <c r="E20" s="286"/>
      <c r="F20" s="286"/>
      <c r="G20" s="286"/>
      <c r="H20" s="284"/>
      <c r="I20" s="278"/>
    </row>
    <row r="21" spans="2:9" ht="16.5">
      <c r="B21" s="281"/>
      <c r="C21" s="75">
        <v>3</v>
      </c>
      <c r="D21" s="286" t="s">
        <v>563</v>
      </c>
      <c r="E21" s="286"/>
      <c r="F21" s="286"/>
      <c r="G21" s="286"/>
      <c r="H21" s="284"/>
      <c r="I21" s="278"/>
    </row>
    <row r="22" spans="2:9" ht="15.6" customHeight="1">
      <c r="B22" s="281"/>
      <c r="C22" s="75">
        <v>4</v>
      </c>
      <c r="D22" s="286" t="s">
        <v>564</v>
      </c>
      <c r="E22" s="286"/>
      <c r="F22" s="286"/>
      <c r="G22" s="286"/>
      <c r="H22" s="284"/>
      <c r="I22" s="278"/>
    </row>
    <row r="23" spans="2:9" ht="15" customHeight="1">
      <c r="B23" s="281"/>
      <c r="C23" s="75">
        <v>5</v>
      </c>
      <c r="D23" s="288" t="s">
        <v>565</v>
      </c>
      <c r="E23" s="288"/>
      <c r="F23" s="288"/>
      <c r="G23" s="288"/>
      <c r="H23" s="284"/>
      <c r="I23" s="278"/>
    </row>
    <row r="24" spans="2:9" ht="9.9499999999999993" customHeight="1"/>
    <row r="25" spans="2:9" ht="15.75" customHeight="1">
      <c r="B25" s="281">
        <v>0.2</v>
      </c>
      <c r="C25" s="282" t="s">
        <v>566</v>
      </c>
      <c r="D25" s="282"/>
      <c r="E25" s="282"/>
      <c r="F25" s="282"/>
      <c r="G25" s="282"/>
      <c r="H25" s="282"/>
      <c r="I25" s="74"/>
    </row>
    <row r="26" spans="2:9" ht="41.1" customHeight="1">
      <c r="B26" s="281"/>
      <c r="C26" s="283" t="s">
        <v>567</v>
      </c>
      <c r="D26" s="283"/>
      <c r="E26" s="283"/>
      <c r="F26" s="283"/>
      <c r="G26" s="283"/>
      <c r="H26" s="283"/>
      <c r="I26" s="74"/>
    </row>
    <row r="27" spans="2:9" ht="16.5" customHeight="1">
      <c r="B27" s="281"/>
      <c r="C27" s="71">
        <v>1</v>
      </c>
      <c r="D27" s="286" t="s">
        <v>568</v>
      </c>
      <c r="E27" s="286"/>
      <c r="F27" s="286"/>
      <c r="G27" s="286"/>
      <c r="H27" s="284">
        <v>2</v>
      </c>
      <c r="I27" s="278">
        <f>IFERROR(VLOOKUP(H27,Factores!$O$3:$P$7,2,0)*B25*$H$2,"Introducir o revisar Valor en Columna H (Valor maximo permitido = 5)")</f>
        <v>2.5000000000000001E-2</v>
      </c>
    </row>
    <row r="28" spans="2:9" ht="16.5">
      <c r="B28" s="281"/>
      <c r="C28" s="71">
        <v>2</v>
      </c>
      <c r="D28" s="286" t="s">
        <v>569</v>
      </c>
      <c r="E28" s="286"/>
      <c r="F28" s="286"/>
      <c r="G28" s="286"/>
      <c r="H28" s="284"/>
      <c r="I28" s="278"/>
    </row>
    <row r="29" spans="2:9" ht="16.5">
      <c r="B29" s="281"/>
      <c r="C29" s="71">
        <v>3</v>
      </c>
      <c r="D29" s="286" t="s">
        <v>570</v>
      </c>
      <c r="E29" s="286"/>
      <c r="F29" s="286"/>
      <c r="G29" s="286"/>
      <c r="H29" s="284"/>
      <c r="I29" s="278"/>
    </row>
    <row r="30" spans="2:9" ht="16.5">
      <c r="B30" s="281"/>
      <c r="C30" s="71">
        <v>4</v>
      </c>
      <c r="D30" s="286" t="s">
        <v>571</v>
      </c>
      <c r="E30" s="286"/>
      <c r="F30" s="286"/>
      <c r="G30" s="286"/>
      <c r="H30" s="284"/>
      <c r="I30" s="278"/>
    </row>
    <row r="31" spans="2:9" ht="16.5">
      <c r="B31" s="281"/>
      <c r="C31" s="71">
        <v>5</v>
      </c>
      <c r="D31" s="287" t="s">
        <v>572</v>
      </c>
      <c r="E31" s="287"/>
      <c r="F31" s="287"/>
      <c r="G31" s="287"/>
      <c r="H31" s="284"/>
      <c r="I31" s="278"/>
    </row>
    <row r="32" spans="2:9" ht="9.9499999999999993" customHeight="1"/>
    <row r="33" spans="2:9" ht="15.75" customHeight="1">
      <c r="B33" s="281">
        <v>0.25</v>
      </c>
      <c r="C33" s="282" t="s">
        <v>573</v>
      </c>
      <c r="D33" s="282"/>
      <c r="E33" s="282"/>
      <c r="F33" s="282"/>
      <c r="G33" s="282"/>
      <c r="H33" s="282"/>
      <c r="I33" s="74"/>
    </row>
    <row r="34" spans="2:9" ht="25.5" customHeight="1">
      <c r="B34" s="281"/>
      <c r="C34" s="283" t="s">
        <v>574</v>
      </c>
      <c r="D34" s="283"/>
      <c r="E34" s="283"/>
      <c r="F34" s="283"/>
      <c r="G34" s="283"/>
      <c r="H34" s="283"/>
      <c r="I34" s="74"/>
    </row>
    <row r="35" spans="2:9" ht="15.75" customHeight="1">
      <c r="B35" s="281"/>
      <c r="C35" s="75">
        <v>1</v>
      </c>
      <c r="D35" s="279" t="s">
        <v>575</v>
      </c>
      <c r="E35" s="279"/>
      <c r="F35" s="279"/>
      <c r="G35" s="279"/>
      <c r="H35" s="284">
        <v>1</v>
      </c>
      <c r="I35" s="278">
        <f>IFERROR(VLOOKUP(H35,Factores!$O$3:$P$7,2,0)*B33*$H$2,"Introducir o revisar Valor en Columna H (Valor maximo permitido = 5)")</f>
        <v>1.2500000000000001E-2</v>
      </c>
    </row>
    <row r="36" spans="2:9" ht="15.75">
      <c r="B36" s="281"/>
      <c r="C36" s="75">
        <v>2</v>
      </c>
      <c r="D36" s="279" t="s">
        <v>576</v>
      </c>
      <c r="E36" s="279"/>
      <c r="F36" s="279"/>
      <c r="G36" s="279"/>
      <c r="H36" s="284"/>
      <c r="I36" s="278"/>
    </row>
    <row r="37" spans="2:9" ht="15.75">
      <c r="B37" s="281"/>
      <c r="C37" s="75">
        <v>3</v>
      </c>
      <c r="D37" s="279" t="s">
        <v>577</v>
      </c>
      <c r="E37" s="279"/>
      <c r="F37" s="279"/>
      <c r="G37" s="279"/>
      <c r="H37" s="284"/>
      <c r="I37" s="278"/>
    </row>
    <row r="38" spans="2:9" ht="15.75">
      <c r="B38" s="281"/>
      <c r="C38" s="75">
        <v>4</v>
      </c>
      <c r="D38" s="279" t="s">
        <v>578</v>
      </c>
      <c r="E38" s="279"/>
      <c r="F38" s="279"/>
      <c r="G38" s="279"/>
      <c r="H38" s="284"/>
      <c r="I38" s="278"/>
    </row>
    <row r="39" spans="2:9" ht="15.6" customHeight="1">
      <c r="B39" s="281"/>
      <c r="C39" s="75">
        <v>5</v>
      </c>
      <c r="D39" s="285" t="s">
        <v>579</v>
      </c>
      <c r="E39" s="285"/>
      <c r="F39" s="285"/>
      <c r="G39" s="285"/>
      <c r="H39" s="284"/>
      <c r="I39" s="278"/>
    </row>
    <row r="40" spans="2:9" ht="15.75">
      <c r="B40" s="67"/>
      <c r="C40" s="67"/>
      <c r="D40" s="68"/>
      <c r="E40" s="68"/>
      <c r="F40" s="68"/>
      <c r="G40" s="68"/>
      <c r="H40" s="67"/>
      <c r="I40" s="67"/>
    </row>
    <row r="41" spans="2:9" ht="15.75" customHeight="1">
      <c r="B41" s="281">
        <v>0.25</v>
      </c>
      <c r="C41" s="282" t="s">
        <v>580</v>
      </c>
      <c r="D41" s="282"/>
      <c r="E41" s="282"/>
      <c r="F41" s="282"/>
      <c r="G41" s="282"/>
      <c r="H41" s="282"/>
      <c r="I41" s="74"/>
    </row>
    <row r="42" spans="2:9" ht="24.95" customHeight="1">
      <c r="B42" s="281"/>
      <c r="C42" s="283" t="s">
        <v>581</v>
      </c>
      <c r="D42" s="283"/>
      <c r="E42" s="283"/>
      <c r="F42" s="283"/>
      <c r="G42" s="283"/>
      <c r="H42" s="283"/>
      <c r="I42" s="74"/>
    </row>
    <row r="43" spans="2:9" ht="15.75" customHeight="1">
      <c r="B43" s="281"/>
      <c r="C43" s="75">
        <v>1</v>
      </c>
      <c r="D43" s="279" t="s">
        <v>582</v>
      </c>
      <c r="E43" s="279"/>
      <c r="F43" s="279"/>
      <c r="G43" s="279"/>
      <c r="H43" s="284">
        <v>2</v>
      </c>
      <c r="I43" s="278">
        <f>IFERROR(VLOOKUP(H43,Factores!$O$3:$P$7,2,0)*B41*$H$2,"Introducir o revisar Valor en Columna H (Valor maximo permitido = 5)")</f>
        <v>3.125E-2</v>
      </c>
    </row>
    <row r="44" spans="2:9" ht="15.75">
      <c r="B44" s="281"/>
      <c r="C44" s="75">
        <v>2</v>
      </c>
      <c r="D44" s="279" t="s">
        <v>583</v>
      </c>
      <c r="E44" s="279"/>
      <c r="F44" s="279"/>
      <c r="G44" s="279"/>
      <c r="H44" s="284"/>
      <c r="I44" s="278"/>
    </row>
    <row r="45" spans="2:9" ht="15.75">
      <c r="B45" s="281"/>
      <c r="C45" s="75">
        <v>3</v>
      </c>
      <c r="D45" s="279" t="s">
        <v>584</v>
      </c>
      <c r="E45" s="279"/>
      <c r="F45" s="279"/>
      <c r="G45" s="279"/>
      <c r="H45" s="284"/>
      <c r="I45" s="278"/>
    </row>
    <row r="46" spans="2:9" ht="15.75">
      <c r="B46" s="281"/>
      <c r="C46" s="75">
        <v>4</v>
      </c>
      <c r="D46" s="279" t="s">
        <v>585</v>
      </c>
      <c r="E46" s="279"/>
      <c r="F46" s="279"/>
      <c r="G46" s="279"/>
      <c r="H46" s="284"/>
      <c r="I46" s="278"/>
    </row>
    <row r="47" spans="2:9" ht="15.6" customHeight="1">
      <c r="B47" s="281"/>
      <c r="C47" s="76">
        <v>5</v>
      </c>
      <c r="D47" s="280" t="s">
        <v>586</v>
      </c>
      <c r="E47" s="280"/>
      <c r="F47" s="280"/>
      <c r="G47" s="280"/>
      <c r="H47" s="284"/>
      <c r="I47" s="278"/>
    </row>
    <row r="50" spans="3:9" ht="15.75">
      <c r="C50" s="277" t="s">
        <v>587</v>
      </c>
      <c r="D50" s="277"/>
      <c r="E50" s="277"/>
      <c r="F50" s="277"/>
      <c r="G50" s="277"/>
      <c r="H50" s="277"/>
      <c r="I50" s="77">
        <f>1+I11+I19+I27+I35+I43</f>
        <v>1.0837499999999998</v>
      </c>
    </row>
  </sheetData>
  <sheetProtection algorithmName="SHA-512" hashValue="9HuD1dqufNMcRnh10H+AGC/FryOUGEgJaUypfvdfTKfYN5PdAzBITeEcC4lRtUXb5fsbHTp52Io/5GPranSeDA==" saltValue="QGIW9hFnqbYSMO9iPSM+hw==" spinCount="100000" sheet="1" objects="1" scenarios="1"/>
  <mergeCells count="54">
    <mergeCell ref="C2:G2"/>
    <mergeCell ref="B4:H5"/>
    <mergeCell ref="B7:H7"/>
    <mergeCell ref="B9:B15"/>
    <mergeCell ref="C9:H9"/>
    <mergeCell ref="C10:H10"/>
    <mergeCell ref="D11:G11"/>
    <mergeCell ref="H11:H15"/>
    <mergeCell ref="I11:I15"/>
    <mergeCell ref="D12:G12"/>
    <mergeCell ref="D13:G13"/>
    <mergeCell ref="D14:G14"/>
    <mergeCell ref="D15:G15"/>
    <mergeCell ref="B17:B23"/>
    <mergeCell ref="C17:H17"/>
    <mergeCell ref="C18:H18"/>
    <mergeCell ref="D19:G19"/>
    <mergeCell ref="H19:H23"/>
    <mergeCell ref="I19:I23"/>
    <mergeCell ref="D20:G20"/>
    <mergeCell ref="D21:G21"/>
    <mergeCell ref="D22:G22"/>
    <mergeCell ref="D23:G23"/>
    <mergeCell ref="B25:B31"/>
    <mergeCell ref="C25:H25"/>
    <mergeCell ref="C26:H26"/>
    <mergeCell ref="D27:G27"/>
    <mergeCell ref="H27:H31"/>
    <mergeCell ref="I27:I31"/>
    <mergeCell ref="D28:G28"/>
    <mergeCell ref="D29:G29"/>
    <mergeCell ref="D30:G30"/>
    <mergeCell ref="D31:G31"/>
    <mergeCell ref="B33:B39"/>
    <mergeCell ref="C33:H33"/>
    <mergeCell ref="C34:H34"/>
    <mergeCell ref="D35:G35"/>
    <mergeCell ref="H35:H39"/>
    <mergeCell ref="I35:I39"/>
    <mergeCell ref="D36:G36"/>
    <mergeCell ref="D37:G37"/>
    <mergeCell ref="D38:G38"/>
    <mergeCell ref="D39:G39"/>
    <mergeCell ref="B41:B47"/>
    <mergeCell ref="C41:H41"/>
    <mergeCell ref="C42:H42"/>
    <mergeCell ref="D43:G43"/>
    <mergeCell ref="H43:H47"/>
    <mergeCell ref="C50:H50"/>
    <mergeCell ref="I43:I47"/>
    <mergeCell ref="D44:G44"/>
    <mergeCell ref="D45:G45"/>
    <mergeCell ref="D46:G46"/>
    <mergeCell ref="D47:G47"/>
  </mergeCells>
  <dataValidations count="1">
    <dataValidation type="whole" allowBlank="1" showInputMessage="1" showErrorMessage="1" sqref="H11:I15 H19:H23 H27:H31 H35:H39 H43:H47" xr:uid="{00000000-0002-0000-0B00-000000000000}">
      <formula1>1</formula1>
      <formula2>5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tabColor rgb="FF7030A0"/>
  </sheetPr>
  <dimension ref="B1:O50"/>
  <sheetViews>
    <sheetView showGridLines="0" showRowColHeaders="0" zoomScaleNormal="100" workbookViewId="0">
      <selection activeCell="M30" sqref="M30"/>
    </sheetView>
  </sheetViews>
  <sheetFormatPr baseColWidth="10" defaultColWidth="9.140625" defaultRowHeight="15"/>
  <cols>
    <col min="1" max="1" width="2.42578125" customWidth="1"/>
    <col min="2" max="2" width="5.42578125" customWidth="1"/>
    <col min="3" max="3" width="3.85546875" customWidth="1"/>
    <col min="4" max="4" width="13.140625" style="66" customWidth="1"/>
    <col min="5" max="5" width="15.7109375" style="66" customWidth="1"/>
    <col min="6" max="6" width="12.7109375" style="66" customWidth="1"/>
    <col min="7" max="7" width="15.140625" style="66" customWidth="1"/>
    <col min="8" max="8" width="12.85546875" customWidth="1"/>
    <col min="9" max="9" width="15.28515625" customWidth="1"/>
    <col min="10" max="10" width="3.42578125" customWidth="1"/>
    <col min="11" max="11" width="35.28515625" customWidth="1"/>
    <col min="12" max="12" width="4.7109375" customWidth="1"/>
    <col min="13" max="13" width="14.42578125" customWidth="1"/>
    <col min="14" max="14" width="1.85546875" customWidth="1"/>
    <col min="15" max="15" width="5.28515625" customWidth="1"/>
    <col min="16" max="1025" width="10.42578125" customWidth="1"/>
  </cols>
  <sheetData>
    <row r="1" spans="2:15" ht="15.75">
      <c r="B1" s="67"/>
      <c r="C1" s="67"/>
      <c r="D1" s="68"/>
      <c r="E1" s="68"/>
      <c r="F1" s="68"/>
      <c r="G1" s="68"/>
      <c r="H1" s="67"/>
      <c r="I1" s="67"/>
    </row>
    <row r="2" spans="2:15" ht="15.75">
      <c r="B2" s="67"/>
      <c r="C2" s="290" t="s">
        <v>549</v>
      </c>
      <c r="D2" s="290"/>
      <c r="E2" s="290"/>
      <c r="F2" s="290"/>
      <c r="G2" s="290"/>
      <c r="H2" s="78">
        <v>0.5</v>
      </c>
      <c r="I2" s="67"/>
    </row>
    <row r="3" spans="2:15" ht="10.5" customHeight="1">
      <c r="B3" s="67"/>
      <c r="I3" s="67"/>
    </row>
    <row r="4" spans="2:15" ht="15.75" customHeight="1">
      <c r="B4" s="291" t="s">
        <v>588</v>
      </c>
      <c r="C4" s="291"/>
      <c r="D4" s="291"/>
      <c r="E4" s="291"/>
      <c r="F4" s="291"/>
      <c r="G4" s="291"/>
      <c r="H4" s="291"/>
      <c r="I4" s="70"/>
      <c r="L4" s="79"/>
      <c r="M4" s="79"/>
    </row>
    <row r="5" spans="2:15" ht="14.45" customHeight="1">
      <c r="B5" s="291"/>
      <c r="C5" s="291"/>
      <c r="D5" s="291"/>
      <c r="E5" s="291"/>
      <c r="F5" s="291"/>
      <c r="G5" s="291"/>
      <c r="H5" s="291"/>
      <c r="I5" s="70"/>
      <c r="L5" s="79"/>
      <c r="M5" s="79"/>
    </row>
    <row r="6" spans="2:15" ht="11.45" customHeight="1">
      <c r="B6" s="70"/>
      <c r="C6" s="70"/>
      <c r="D6" s="70"/>
      <c r="E6" s="70"/>
      <c r="F6" s="70"/>
      <c r="G6" s="70"/>
      <c r="H6" s="70"/>
      <c r="I6" s="70"/>
      <c r="L6" s="79"/>
      <c r="M6" s="79"/>
    </row>
    <row r="7" spans="2:15" ht="24" customHeight="1">
      <c r="B7" s="297" t="s">
        <v>589</v>
      </c>
      <c r="C7" s="297"/>
      <c r="D7" s="297"/>
      <c r="E7" s="297"/>
      <c r="F7" s="297"/>
      <c r="G7" s="297"/>
      <c r="H7" s="297"/>
      <c r="I7" s="70"/>
      <c r="L7" s="79"/>
      <c r="M7" s="79"/>
      <c r="N7" s="80"/>
      <c r="O7" s="81"/>
    </row>
    <row r="8" spans="2:15" ht="15" customHeight="1">
      <c r="B8" s="70"/>
      <c r="C8" s="70"/>
      <c r="D8" s="70"/>
      <c r="E8" s="70"/>
      <c r="F8" s="70"/>
      <c r="G8" s="70"/>
      <c r="H8" s="70"/>
      <c r="I8" s="70"/>
    </row>
    <row r="9" spans="2:15" ht="15.75" customHeight="1">
      <c r="B9" s="281">
        <v>0.1</v>
      </c>
      <c r="C9" s="282" t="s">
        <v>552</v>
      </c>
      <c r="D9" s="282"/>
      <c r="E9" s="282"/>
      <c r="F9" s="282"/>
      <c r="G9" s="282"/>
      <c r="H9" s="282"/>
      <c r="I9" s="67"/>
      <c r="M9" s="73"/>
    </row>
    <row r="10" spans="2:15" ht="36.950000000000003" customHeight="1">
      <c r="B10" s="281"/>
      <c r="C10" s="283" t="s">
        <v>553</v>
      </c>
      <c r="D10" s="283"/>
      <c r="E10" s="283"/>
      <c r="F10" s="283"/>
      <c r="G10" s="283"/>
      <c r="H10" s="283"/>
      <c r="I10" s="67"/>
      <c r="M10" s="73"/>
      <c r="N10" s="82"/>
    </row>
    <row r="11" spans="2:15" ht="16.5">
      <c r="B11" s="281"/>
      <c r="C11" s="71">
        <v>1</v>
      </c>
      <c r="D11" s="286" t="s">
        <v>554</v>
      </c>
      <c r="E11" s="286"/>
      <c r="F11" s="286"/>
      <c r="G11" s="286"/>
      <c r="H11" s="295">
        <v>1</v>
      </c>
      <c r="I11" s="293">
        <f>IFERROR(VLOOKUP(H11,Factores!$O$3:$P$7,2,0)*B9*$H$2,"Introducir o revisar Valor en Columna H (Valor maximo permitido = 5)")</f>
        <v>5.000000000000001E-3</v>
      </c>
      <c r="M11" s="73"/>
    </row>
    <row r="12" spans="2:15" ht="16.5" customHeight="1">
      <c r="B12" s="281"/>
      <c r="C12" s="71">
        <v>2</v>
      </c>
      <c r="D12" s="288" t="s">
        <v>555</v>
      </c>
      <c r="E12" s="288"/>
      <c r="F12" s="288"/>
      <c r="G12" s="288"/>
      <c r="H12" s="295"/>
      <c r="I12" s="293"/>
      <c r="M12" s="73"/>
    </row>
    <row r="13" spans="2:15" ht="16.5" customHeight="1">
      <c r="B13" s="281"/>
      <c r="C13" s="71">
        <v>3</v>
      </c>
      <c r="D13" s="288" t="s">
        <v>556</v>
      </c>
      <c r="E13" s="288"/>
      <c r="F13" s="288"/>
      <c r="G13" s="288"/>
      <c r="H13" s="295"/>
      <c r="I13" s="293"/>
      <c r="M13" s="73"/>
    </row>
    <row r="14" spans="2:15" ht="16.5" customHeight="1">
      <c r="B14" s="281"/>
      <c r="C14" s="71">
        <v>4</v>
      </c>
      <c r="D14" s="288" t="s">
        <v>557</v>
      </c>
      <c r="E14" s="288"/>
      <c r="F14" s="288"/>
      <c r="G14" s="288"/>
      <c r="H14" s="295"/>
      <c r="I14" s="293"/>
      <c r="M14" s="79"/>
    </row>
    <row r="15" spans="2:15" ht="16.5">
      <c r="B15" s="281"/>
      <c r="C15" s="71">
        <v>5</v>
      </c>
      <c r="D15" s="286" t="s">
        <v>558</v>
      </c>
      <c r="E15" s="286"/>
      <c r="F15" s="286"/>
      <c r="G15" s="286"/>
      <c r="H15" s="295"/>
      <c r="I15" s="293"/>
      <c r="M15" s="83"/>
    </row>
    <row r="16" spans="2:15" ht="9.9499999999999993" customHeight="1"/>
    <row r="17" spans="2:15" ht="15.75" customHeight="1">
      <c r="B17" s="281">
        <v>0.2</v>
      </c>
      <c r="C17" s="282" t="s">
        <v>559</v>
      </c>
      <c r="D17" s="282"/>
      <c r="E17" s="282"/>
      <c r="F17" s="282"/>
      <c r="G17" s="282"/>
      <c r="H17" s="282"/>
      <c r="I17" s="74"/>
      <c r="M17" s="83"/>
    </row>
    <row r="18" spans="2:15" ht="31.5" customHeight="1">
      <c r="B18" s="281"/>
      <c r="C18" s="283" t="s">
        <v>560</v>
      </c>
      <c r="D18" s="283"/>
      <c r="E18" s="283"/>
      <c r="F18" s="283"/>
      <c r="G18" s="283"/>
      <c r="H18" s="283"/>
      <c r="I18" s="74"/>
      <c r="O18" s="84"/>
    </row>
    <row r="19" spans="2:15" ht="16.5" customHeight="1">
      <c r="B19" s="281"/>
      <c r="C19" s="75">
        <v>1</v>
      </c>
      <c r="D19" s="286" t="s">
        <v>561</v>
      </c>
      <c r="E19" s="286"/>
      <c r="F19" s="286"/>
      <c r="G19" s="286"/>
      <c r="H19" s="295">
        <v>2</v>
      </c>
      <c r="I19" s="293">
        <f>IFERROR(VLOOKUP(H19,Factores!$O$3:$P$7,2,0)*B17*$H$2,"Introducir o revisar Valor en Columna H (Valor maximo permitido = 5)")</f>
        <v>2.5000000000000001E-2</v>
      </c>
    </row>
    <row r="20" spans="2:15" ht="14.45" customHeight="1">
      <c r="B20" s="281"/>
      <c r="C20" s="75">
        <v>2</v>
      </c>
      <c r="D20" s="286" t="s">
        <v>562</v>
      </c>
      <c r="E20" s="286"/>
      <c r="F20" s="286"/>
      <c r="G20" s="286"/>
      <c r="H20" s="295"/>
      <c r="I20" s="293"/>
    </row>
    <row r="21" spans="2:15" ht="16.5">
      <c r="B21" s="281"/>
      <c r="C21" s="75">
        <v>3</v>
      </c>
      <c r="D21" s="286" t="s">
        <v>563</v>
      </c>
      <c r="E21" s="286"/>
      <c r="F21" s="286"/>
      <c r="G21" s="286"/>
      <c r="H21" s="295"/>
      <c r="I21" s="293"/>
      <c r="M21" s="85"/>
    </row>
    <row r="22" spans="2:15" ht="15.6" customHeight="1">
      <c r="B22" s="281"/>
      <c r="C22" s="75">
        <v>4</v>
      </c>
      <c r="D22" s="286" t="s">
        <v>564</v>
      </c>
      <c r="E22" s="286"/>
      <c r="F22" s="286"/>
      <c r="G22" s="286"/>
      <c r="H22" s="295"/>
      <c r="I22" s="293"/>
    </row>
    <row r="23" spans="2:15" ht="16.5" customHeight="1">
      <c r="B23" s="281"/>
      <c r="C23" s="75">
        <v>5</v>
      </c>
      <c r="D23" s="288" t="s">
        <v>565</v>
      </c>
      <c r="E23" s="288"/>
      <c r="F23" s="288"/>
      <c r="G23" s="288"/>
      <c r="H23" s="295"/>
      <c r="I23" s="293"/>
    </row>
    <row r="24" spans="2:15" ht="9.9499999999999993" customHeight="1"/>
    <row r="25" spans="2:15" ht="15.75" customHeight="1">
      <c r="B25" s="281">
        <v>0.2</v>
      </c>
      <c r="C25" s="282" t="s">
        <v>566</v>
      </c>
      <c r="D25" s="282"/>
      <c r="E25" s="282"/>
      <c r="F25" s="282"/>
      <c r="G25" s="282"/>
      <c r="H25" s="282"/>
      <c r="I25" s="74"/>
    </row>
    <row r="26" spans="2:15" ht="41.1" customHeight="1">
      <c r="B26" s="281"/>
      <c r="C26" s="283" t="s">
        <v>567</v>
      </c>
      <c r="D26" s="283"/>
      <c r="E26" s="283"/>
      <c r="F26" s="283"/>
      <c r="G26" s="283"/>
      <c r="H26" s="283"/>
      <c r="I26" s="74"/>
    </row>
    <row r="27" spans="2:15" ht="16.5" customHeight="1">
      <c r="B27" s="281"/>
      <c r="C27" s="71">
        <v>1</v>
      </c>
      <c r="D27" s="286" t="s">
        <v>568</v>
      </c>
      <c r="E27" s="286"/>
      <c r="F27" s="286"/>
      <c r="G27" s="286"/>
      <c r="H27" s="295">
        <v>1</v>
      </c>
      <c r="I27" s="293">
        <f>IFERROR(VLOOKUP(H27,Factores!$O$3:$P$7,2,0)*B25*$H$2,"Introducir o revisar Valor en Columna H (Valor maximo permitido = 5)")</f>
        <v>1.0000000000000002E-2</v>
      </c>
    </row>
    <row r="28" spans="2:15" ht="16.5">
      <c r="B28" s="281"/>
      <c r="C28" s="71">
        <v>2</v>
      </c>
      <c r="D28" s="286" t="s">
        <v>569</v>
      </c>
      <c r="E28" s="286"/>
      <c r="F28" s="286"/>
      <c r="G28" s="286"/>
      <c r="H28" s="295"/>
      <c r="I28" s="293"/>
    </row>
    <row r="29" spans="2:15" ht="16.5">
      <c r="B29" s="281"/>
      <c r="C29" s="71">
        <v>3</v>
      </c>
      <c r="D29" s="286" t="s">
        <v>570</v>
      </c>
      <c r="E29" s="286"/>
      <c r="F29" s="286"/>
      <c r="G29" s="286"/>
      <c r="H29" s="295"/>
      <c r="I29" s="293"/>
    </row>
    <row r="30" spans="2:15" ht="16.5">
      <c r="B30" s="281"/>
      <c r="C30" s="71">
        <v>4</v>
      </c>
      <c r="D30" s="286" t="s">
        <v>571</v>
      </c>
      <c r="E30" s="286"/>
      <c r="F30" s="286"/>
      <c r="G30" s="286"/>
      <c r="H30" s="295"/>
      <c r="I30" s="293"/>
    </row>
    <row r="31" spans="2:15" ht="16.5">
      <c r="B31" s="281"/>
      <c r="C31" s="71">
        <v>5</v>
      </c>
      <c r="D31" s="286" t="s">
        <v>572</v>
      </c>
      <c r="E31" s="286"/>
      <c r="F31" s="286"/>
      <c r="G31" s="286"/>
      <c r="H31" s="295"/>
      <c r="I31" s="293"/>
    </row>
    <row r="32" spans="2:15" ht="9.9499999999999993" customHeight="1"/>
    <row r="33" spans="2:9" ht="15.75" customHeight="1">
      <c r="B33" s="281">
        <v>0.25</v>
      </c>
      <c r="C33" s="282" t="s">
        <v>573</v>
      </c>
      <c r="D33" s="282"/>
      <c r="E33" s="282"/>
      <c r="F33" s="282"/>
      <c r="G33" s="282"/>
      <c r="H33" s="282"/>
      <c r="I33" s="74"/>
    </row>
    <row r="34" spans="2:9" ht="25.5" customHeight="1">
      <c r="B34" s="281"/>
      <c r="C34" s="283" t="s">
        <v>574</v>
      </c>
      <c r="D34" s="283"/>
      <c r="E34" s="283"/>
      <c r="F34" s="283"/>
      <c r="G34" s="283"/>
      <c r="H34" s="283"/>
      <c r="I34" s="74"/>
    </row>
    <row r="35" spans="2:9" ht="15.75" customHeight="1">
      <c r="B35" s="281"/>
      <c r="C35" s="75">
        <v>1</v>
      </c>
      <c r="D35" s="279" t="s">
        <v>575</v>
      </c>
      <c r="E35" s="279"/>
      <c r="F35" s="279"/>
      <c r="G35" s="279"/>
      <c r="H35" s="295">
        <v>2</v>
      </c>
      <c r="I35" s="293">
        <f>IFERROR(VLOOKUP(H35,Factores!$O$3:$P$7,2,0)*B33*$H$2,"Introducir o revisar Valor en Columna H (Valor maximo permitido = 5)")</f>
        <v>3.125E-2</v>
      </c>
    </row>
    <row r="36" spans="2:9" ht="15.75">
      <c r="B36" s="281"/>
      <c r="C36" s="75">
        <v>2</v>
      </c>
      <c r="D36" s="279" t="s">
        <v>576</v>
      </c>
      <c r="E36" s="279"/>
      <c r="F36" s="279"/>
      <c r="G36" s="279"/>
      <c r="H36" s="295"/>
      <c r="I36" s="293"/>
    </row>
    <row r="37" spans="2:9" ht="15.75">
      <c r="B37" s="281"/>
      <c r="C37" s="75">
        <v>3</v>
      </c>
      <c r="D37" s="279" t="s">
        <v>577</v>
      </c>
      <c r="E37" s="279"/>
      <c r="F37" s="279"/>
      <c r="G37" s="279"/>
      <c r="H37" s="295"/>
      <c r="I37" s="293"/>
    </row>
    <row r="38" spans="2:9" ht="15.75">
      <c r="B38" s="281"/>
      <c r="C38" s="75">
        <v>4</v>
      </c>
      <c r="D38" s="279" t="s">
        <v>578</v>
      </c>
      <c r="E38" s="279"/>
      <c r="F38" s="279"/>
      <c r="G38" s="279"/>
      <c r="H38" s="295"/>
      <c r="I38" s="293"/>
    </row>
    <row r="39" spans="2:9" ht="15.6" customHeight="1">
      <c r="B39" s="281"/>
      <c r="C39" s="75">
        <v>5</v>
      </c>
      <c r="D39" s="296" t="s">
        <v>579</v>
      </c>
      <c r="E39" s="296"/>
      <c r="F39" s="296"/>
      <c r="G39" s="296"/>
      <c r="H39" s="295"/>
      <c r="I39" s="293"/>
    </row>
    <row r="40" spans="2:9" ht="15.75">
      <c r="B40" s="67"/>
      <c r="C40" s="67"/>
      <c r="D40" s="68"/>
      <c r="E40" s="68"/>
      <c r="F40" s="68"/>
      <c r="G40" s="68"/>
      <c r="H40" s="67"/>
      <c r="I40" s="67"/>
    </row>
    <row r="41" spans="2:9" ht="15.75" customHeight="1">
      <c r="B41" s="281">
        <v>0.25</v>
      </c>
      <c r="C41" s="282" t="s">
        <v>580</v>
      </c>
      <c r="D41" s="282"/>
      <c r="E41" s="282"/>
      <c r="F41" s="282"/>
      <c r="G41" s="282"/>
      <c r="H41" s="282"/>
      <c r="I41" s="74"/>
    </row>
    <row r="42" spans="2:9" ht="24.95" customHeight="1">
      <c r="B42" s="281"/>
      <c r="C42" s="283" t="s">
        <v>581</v>
      </c>
      <c r="D42" s="283"/>
      <c r="E42" s="283"/>
      <c r="F42" s="283"/>
      <c r="G42" s="283"/>
      <c r="H42" s="283"/>
      <c r="I42" s="74"/>
    </row>
    <row r="43" spans="2:9" ht="15.75" customHeight="1">
      <c r="B43" s="281"/>
      <c r="C43" s="75">
        <v>1</v>
      </c>
      <c r="D43" s="279" t="s">
        <v>582</v>
      </c>
      <c r="E43" s="279"/>
      <c r="F43" s="279"/>
      <c r="G43" s="279"/>
      <c r="H43" s="295">
        <v>3</v>
      </c>
      <c r="I43" s="293">
        <f>IFERROR(VLOOKUP(H43,Factores!$O$3:$P$7,2,0)*B41*$H$2,"Introducir o revisar Valor en Columna H (Valor maximo permitido = 5)")</f>
        <v>6.25E-2</v>
      </c>
    </row>
    <row r="44" spans="2:9" ht="15.75">
      <c r="B44" s="281"/>
      <c r="C44" s="75">
        <v>2</v>
      </c>
      <c r="D44" s="279" t="s">
        <v>583</v>
      </c>
      <c r="E44" s="279"/>
      <c r="F44" s="279"/>
      <c r="G44" s="279"/>
      <c r="H44" s="295"/>
      <c r="I44" s="293"/>
    </row>
    <row r="45" spans="2:9" ht="15.75">
      <c r="B45" s="281"/>
      <c r="C45" s="75">
        <v>3</v>
      </c>
      <c r="D45" s="279" t="s">
        <v>584</v>
      </c>
      <c r="E45" s="279"/>
      <c r="F45" s="279"/>
      <c r="G45" s="279"/>
      <c r="H45" s="295"/>
      <c r="I45" s="293"/>
    </row>
    <row r="46" spans="2:9" ht="15.75">
      <c r="B46" s="281"/>
      <c r="C46" s="75">
        <v>4</v>
      </c>
      <c r="D46" s="279" t="s">
        <v>585</v>
      </c>
      <c r="E46" s="279"/>
      <c r="F46" s="279"/>
      <c r="G46" s="279"/>
      <c r="H46" s="295"/>
      <c r="I46" s="293"/>
    </row>
    <row r="47" spans="2:9" ht="16.5" customHeight="1">
      <c r="B47" s="281"/>
      <c r="C47" s="76">
        <v>5</v>
      </c>
      <c r="D47" s="294" t="s">
        <v>586</v>
      </c>
      <c r="E47" s="294"/>
      <c r="F47" s="294"/>
      <c r="G47" s="294"/>
      <c r="H47" s="295"/>
      <c r="I47" s="293"/>
    </row>
    <row r="50" spans="3:12" ht="15.75">
      <c r="C50" s="277" t="s">
        <v>587</v>
      </c>
      <c r="D50" s="277"/>
      <c r="E50" s="277"/>
      <c r="F50" s="277"/>
      <c r="G50" s="277"/>
      <c r="H50" s="277"/>
      <c r="I50" s="86">
        <f>1+I11+I19+I27+I35+I43</f>
        <v>1.1337499999999998</v>
      </c>
      <c r="L50" s="87"/>
    </row>
  </sheetData>
  <sheetProtection algorithmName="SHA-512" hashValue="iuVsR2Tg6eNwFPP+jm0PrFuJc/8gDnbfl7bRI8noiGUlQkOEbVDrXwQdvc4QhzKKoiyTAV0pqiBkBXEXEAu7AQ==" saltValue="DvgpDjUIjyOagJqSpbCIlw==" spinCount="100000" sheet="1" objects="1" scenarios="1"/>
  <mergeCells count="54">
    <mergeCell ref="C2:G2"/>
    <mergeCell ref="B4:H5"/>
    <mergeCell ref="B7:H7"/>
    <mergeCell ref="B9:B15"/>
    <mergeCell ref="C9:H9"/>
    <mergeCell ref="C10:H10"/>
    <mergeCell ref="D11:G11"/>
    <mergeCell ref="H11:H15"/>
    <mergeCell ref="I11:I15"/>
    <mergeCell ref="D12:G12"/>
    <mergeCell ref="D13:G13"/>
    <mergeCell ref="D14:G14"/>
    <mergeCell ref="D15:G15"/>
    <mergeCell ref="B17:B23"/>
    <mergeCell ref="C17:H17"/>
    <mergeCell ref="C18:H18"/>
    <mergeCell ref="D19:G19"/>
    <mergeCell ref="H19:H23"/>
    <mergeCell ref="I19:I23"/>
    <mergeCell ref="D20:G20"/>
    <mergeCell ref="D21:G21"/>
    <mergeCell ref="D22:G22"/>
    <mergeCell ref="D23:G23"/>
    <mergeCell ref="B25:B31"/>
    <mergeCell ref="C25:H25"/>
    <mergeCell ref="C26:H26"/>
    <mergeCell ref="D27:G27"/>
    <mergeCell ref="H27:H31"/>
    <mergeCell ref="I27:I31"/>
    <mergeCell ref="D28:G28"/>
    <mergeCell ref="D29:G29"/>
    <mergeCell ref="D30:G30"/>
    <mergeCell ref="D31:G31"/>
    <mergeCell ref="B33:B39"/>
    <mergeCell ref="C33:H33"/>
    <mergeCell ref="C34:H34"/>
    <mergeCell ref="D35:G35"/>
    <mergeCell ref="H35:H39"/>
    <mergeCell ref="I35:I39"/>
    <mergeCell ref="D36:G36"/>
    <mergeCell ref="D37:G37"/>
    <mergeCell ref="D38:G38"/>
    <mergeCell ref="D39:G39"/>
    <mergeCell ref="B41:B47"/>
    <mergeCell ref="C41:H41"/>
    <mergeCell ref="C42:H42"/>
    <mergeCell ref="D43:G43"/>
    <mergeCell ref="H43:H47"/>
    <mergeCell ref="C50:H50"/>
    <mergeCell ref="I43:I47"/>
    <mergeCell ref="D44:G44"/>
    <mergeCell ref="D45:G45"/>
    <mergeCell ref="D46:G46"/>
    <mergeCell ref="D47:G47"/>
  </mergeCells>
  <dataValidations count="1">
    <dataValidation type="whole" allowBlank="1" showInputMessage="1" showErrorMessage="1" sqref="H11:H15 H19:H23 H27:H31 H35:H39 H43:H47" xr:uid="{00000000-0002-0000-0C00-000000000000}">
      <formula1>1</formula1>
      <formula2>5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tabColor rgb="FF7030A0"/>
  </sheetPr>
  <dimension ref="B1:I50"/>
  <sheetViews>
    <sheetView showGridLines="0" showRowColHeaders="0" zoomScaleNormal="100" workbookViewId="0">
      <selection activeCell="M30" sqref="M30"/>
    </sheetView>
  </sheetViews>
  <sheetFormatPr baseColWidth="10" defaultColWidth="9.140625" defaultRowHeight="15"/>
  <cols>
    <col min="1" max="1" width="2.42578125" customWidth="1"/>
    <col min="2" max="2" width="5.42578125" customWidth="1"/>
    <col min="3" max="3" width="3.85546875" customWidth="1"/>
    <col min="4" max="4" width="13.140625" style="66" customWidth="1"/>
    <col min="5" max="5" width="15.7109375" style="66" customWidth="1"/>
    <col min="6" max="6" width="12.7109375" style="66" customWidth="1"/>
    <col min="7" max="7" width="14" style="66" customWidth="1"/>
    <col min="8" max="8" width="12.85546875" customWidth="1"/>
    <col min="9" max="9" width="15.28515625" customWidth="1"/>
    <col min="10" max="10" width="3.42578125" customWidth="1"/>
    <col min="11" max="11" width="35.28515625" customWidth="1"/>
    <col min="12" max="1025" width="10.42578125" customWidth="1"/>
  </cols>
  <sheetData>
    <row r="1" spans="2:9" ht="15.75">
      <c r="B1" s="67"/>
      <c r="C1" s="67"/>
      <c r="D1" s="68"/>
      <c r="E1" s="68"/>
      <c r="F1" s="68"/>
      <c r="G1" s="68"/>
      <c r="H1" s="67"/>
      <c r="I1" s="67"/>
    </row>
    <row r="2" spans="2:9" ht="15.75">
      <c r="B2" s="67"/>
      <c r="C2" s="290" t="s">
        <v>549</v>
      </c>
      <c r="D2" s="290"/>
      <c r="E2" s="290"/>
      <c r="F2" s="290"/>
      <c r="G2" s="290"/>
      <c r="H2" s="88">
        <v>0.5</v>
      </c>
      <c r="I2" s="67"/>
    </row>
    <row r="3" spans="2:9" ht="15.75">
      <c r="B3" s="67"/>
      <c r="I3" s="67"/>
    </row>
    <row r="4" spans="2:9" ht="15.75" customHeight="1">
      <c r="B4" s="298" t="s">
        <v>588</v>
      </c>
      <c r="C4" s="298"/>
      <c r="D4" s="298"/>
      <c r="E4" s="298"/>
      <c r="F4" s="298"/>
      <c r="G4" s="298"/>
      <c r="H4" s="298"/>
      <c r="I4" s="70"/>
    </row>
    <row r="5" spans="2:9" ht="14.45" customHeight="1">
      <c r="B5" s="298"/>
      <c r="C5" s="298"/>
      <c r="D5" s="298"/>
      <c r="E5" s="298"/>
      <c r="F5" s="298"/>
      <c r="G5" s="298"/>
      <c r="H5" s="298"/>
      <c r="I5" s="70"/>
    </row>
    <row r="6" spans="2:9" ht="14.45" customHeight="1">
      <c r="B6" s="70"/>
      <c r="C6" s="70"/>
      <c r="D6" s="70"/>
      <c r="E6" s="70"/>
      <c r="F6" s="70"/>
      <c r="G6" s="70"/>
      <c r="H6" s="70"/>
      <c r="I6" s="70"/>
    </row>
    <row r="7" spans="2:9" ht="24.95" customHeight="1">
      <c r="B7" s="297" t="s">
        <v>590</v>
      </c>
      <c r="C7" s="297"/>
      <c r="D7" s="297"/>
      <c r="E7" s="297"/>
      <c r="F7" s="297"/>
      <c r="G7" s="297"/>
      <c r="H7" s="297"/>
      <c r="I7" s="70"/>
    </row>
    <row r="8" spans="2:9" ht="15" customHeight="1">
      <c r="B8" s="70"/>
      <c r="C8" s="70"/>
      <c r="D8" s="70"/>
      <c r="E8" s="70"/>
      <c r="F8" s="70"/>
      <c r="G8" s="70"/>
      <c r="H8" s="70"/>
      <c r="I8" s="70"/>
    </row>
    <row r="9" spans="2:9" ht="15.75" customHeight="1">
      <c r="B9" s="281">
        <v>0.1</v>
      </c>
      <c r="C9" s="282" t="s">
        <v>552</v>
      </c>
      <c r="D9" s="282"/>
      <c r="E9" s="282"/>
      <c r="F9" s="282"/>
      <c r="G9" s="282"/>
      <c r="H9" s="282"/>
      <c r="I9" s="67"/>
    </row>
    <row r="10" spans="2:9" ht="36.950000000000003" customHeight="1">
      <c r="B10" s="281"/>
      <c r="C10" s="283" t="s">
        <v>553</v>
      </c>
      <c r="D10" s="283"/>
      <c r="E10" s="283"/>
      <c r="F10" s="283"/>
      <c r="G10" s="283"/>
      <c r="H10" s="283"/>
      <c r="I10" s="67"/>
    </row>
    <row r="11" spans="2:9" ht="16.5" customHeight="1">
      <c r="B11" s="281"/>
      <c r="C11" s="71">
        <v>1</v>
      </c>
      <c r="D11" s="286" t="s">
        <v>554</v>
      </c>
      <c r="E11" s="286"/>
      <c r="F11" s="286"/>
      <c r="G11" s="286"/>
      <c r="H11" s="295">
        <v>1</v>
      </c>
      <c r="I11" s="278">
        <f>IFERROR(VLOOKUP(H11,Factores!$O$3:$P$7,2,0)*B9*$H$2,"Introducir o revisar Valor en Columna H (Valor maximo permitido = 5)")</f>
        <v>5.000000000000001E-3</v>
      </c>
    </row>
    <row r="12" spans="2:9" ht="15" customHeight="1">
      <c r="B12" s="281"/>
      <c r="C12" s="71">
        <v>2</v>
      </c>
      <c r="D12" s="288" t="s">
        <v>555</v>
      </c>
      <c r="E12" s="288"/>
      <c r="F12" s="288"/>
      <c r="G12" s="288"/>
      <c r="H12" s="295"/>
      <c r="I12" s="278"/>
    </row>
    <row r="13" spans="2:9" ht="15" customHeight="1">
      <c r="B13" s="281"/>
      <c r="C13" s="71">
        <v>3</v>
      </c>
      <c r="D13" s="288" t="s">
        <v>556</v>
      </c>
      <c r="E13" s="288"/>
      <c r="F13" s="288"/>
      <c r="G13" s="288"/>
      <c r="H13" s="295"/>
      <c r="I13" s="278"/>
    </row>
    <row r="14" spans="2:9" ht="15" customHeight="1">
      <c r="B14" s="281"/>
      <c r="C14" s="71">
        <v>4</v>
      </c>
      <c r="D14" s="288" t="s">
        <v>557</v>
      </c>
      <c r="E14" s="288"/>
      <c r="F14" s="288"/>
      <c r="G14" s="288"/>
      <c r="H14" s="295"/>
      <c r="I14" s="278"/>
    </row>
    <row r="15" spans="2:9" ht="16.5">
      <c r="B15" s="281"/>
      <c r="C15" s="71">
        <v>5</v>
      </c>
      <c r="D15" s="286" t="s">
        <v>558</v>
      </c>
      <c r="E15" s="286"/>
      <c r="F15" s="286"/>
      <c r="G15" s="286"/>
      <c r="H15" s="295"/>
      <c r="I15" s="278"/>
    </row>
    <row r="16" spans="2:9" ht="9.9499999999999993" customHeight="1"/>
    <row r="17" spans="2:9" ht="15.75" customHeight="1">
      <c r="B17" s="281">
        <v>0.2</v>
      </c>
      <c r="C17" s="282" t="s">
        <v>559</v>
      </c>
      <c r="D17" s="282"/>
      <c r="E17" s="282"/>
      <c r="F17" s="282"/>
      <c r="G17" s="282"/>
      <c r="H17" s="282"/>
      <c r="I17" s="74"/>
    </row>
    <row r="18" spans="2:9" ht="31.5" customHeight="1">
      <c r="B18" s="281"/>
      <c r="C18" s="283" t="s">
        <v>560</v>
      </c>
      <c r="D18" s="283"/>
      <c r="E18" s="283"/>
      <c r="F18" s="283"/>
      <c r="G18" s="283"/>
      <c r="H18" s="283"/>
      <c r="I18" s="74"/>
    </row>
    <row r="19" spans="2:9" ht="16.5" customHeight="1">
      <c r="B19" s="281"/>
      <c r="C19" s="75">
        <v>1</v>
      </c>
      <c r="D19" s="286" t="s">
        <v>561</v>
      </c>
      <c r="E19" s="286"/>
      <c r="F19" s="286"/>
      <c r="G19" s="286"/>
      <c r="H19" s="295">
        <v>1</v>
      </c>
      <c r="I19" s="278">
        <f>IFERROR(VLOOKUP(H19,Factores!$O$3:$P$7,2,0)*B17*$H$2,"Introducir o revisar Valor en Columna H (Valor maximo permitido = 5)")</f>
        <v>1.0000000000000002E-2</v>
      </c>
    </row>
    <row r="20" spans="2:9" ht="14.45" customHeight="1">
      <c r="B20" s="281"/>
      <c r="C20" s="75">
        <v>2</v>
      </c>
      <c r="D20" s="286" t="s">
        <v>562</v>
      </c>
      <c r="E20" s="286"/>
      <c r="F20" s="286"/>
      <c r="G20" s="286"/>
      <c r="H20" s="295"/>
      <c r="I20" s="278"/>
    </row>
    <row r="21" spans="2:9" ht="16.5">
      <c r="B21" s="281"/>
      <c r="C21" s="75">
        <v>3</v>
      </c>
      <c r="D21" s="286" t="s">
        <v>563</v>
      </c>
      <c r="E21" s="286"/>
      <c r="F21" s="286"/>
      <c r="G21" s="286"/>
      <c r="H21" s="295"/>
      <c r="I21" s="278"/>
    </row>
    <row r="22" spans="2:9" ht="15.6" customHeight="1">
      <c r="B22" s="281"/>
      <c r="C22" s="75">
        <v>4</v>
      </c>
      <c r="D22" s="286" t="s">
        <v>564</v>
      </c>
      <c r="E22" s="286"/>
      <c r="F22" s="286"/>
      <c r="G22" s="286"/>
      <c r="H22" s="295"/>
      <c r="I22" s="278"/>
    </row>
    <row r="23" spans="2:9" ht="15" customHeight="1">
      <c r="B23" s="281"/>
      <c r="C23" s="75">
        <v>5</v>
      </c>
      <c r="D23" s="288" t="s">
        <v>565</v>
      </c>
      <c r="E23" s="288"/>
      <c r="F23" s="288"/>
      <c r="G23" s="288"/>
      <c r="H23" s="295"/>
      <c r="I23" s="278"/>
    </row>
    <row r="24" spans="2:9" ht="9.9499999999999993" customHeight="1"/>
    <row r="25" spans="2:9" ht="15.75" customHeight="1">
      <c r="B25" s="281">
        <v>0.2</v>
      </c>
      <c r="C25" s="282" t="s">
        <v>566</v>
      </c>
      <c r="D25" s="282"/>
      <c r="E25" s="282"/>
      <c r="F25" s="282"/>
      <c r="G25" s="282"/>
      <c r="H25" s="282"/>
      <c r="I25" s="74"/>
    </row>
    <row r="26" spans="2:9" ht="41.1" customHeight="1">
      <c r="B26" s="281"/>
      <c r="C26" s="283" t="s">
        <v>567</v>
      </c>
      <c r="D26" s="283"/>
      <c r="E26" s="283"/>
      <c r="F26" s="283"/>
      <c r="G26" s="283"/>
      <c r="H26" s="283"/>
      <c r="I26" s="74"/>
    </row>
    <row r="27" spans="2:9" ht="16.5" customHeight="1">
      <c r="B27" s="281"/>
      <c r="C27" s="71">
        <v>1</v>
      </c>
      <c r="D27" s="286" t="s">
        <v>568</v>
      </c>
      <c r="E27" s="286"/>
      <c r="F27" s="286"/>
      <c r="G27" s="286"/>
      <c r="H27" s="295">
        <v>1</v>
      </c>
      <c r="I27" s="278">
        <f>IFERROR(VLOOKUP(H27,Factores!$O$3:$P$7,2,0)*B25*$H$2,"Introducir o revisar Valor en Columna H (Valor maximo permitido = 5)")</f>
        <v>1.0000000000000002E-2</v>
      </c>
    </row>
    <row r="28" spans="2:9" ht="16.5">
      <c r="B28" s="281"/>
      <c r="C28" s="71">
        <v>2</v>
      </c>
      <c r="D28" s="286" t="s">
        <v>569</v>
      </c>
      <c r="E28" s="286"/>
      <c r="F28" s="286"/>
      <c r="G28" s="286"/>
      <c r="H28" s="295"/>
      <c r="I28" s="278"/>
    </row>
    <row r="29" spans="2:9" ht="16.5">
      <c r="B29" s="281"/>
      <c r="C29" s="71">
        <v>3</v>
      </c>
      <c r="D29" s="286" t="s">
        <v>570</v>
      </c>
      <c r="E29" s="286"/>
      <c r="F29" s="286"/>
      <c r="G29" s="286"/>
      <c r="H29" s="295"/>
      <c r="I29" s="278"/>
    </row>
    <row r="30" spans="2:9" ht="16.5">
      <c r="B30" s="281"/>
      <c r="C30" s="71">
        <v>4</v>
      </c>
      <c r="D30" s="286" t="s">
        <v>571</v>
      </c>
      <c r="E30" s="286"/>
      <c r="F30" s="286"/>
      <c r="G30" s="286"/>
      <c r="H30" s="295"/>
      <c r="I30" s="278"/>
    </row>
    <row r="31" spans="2:9" ht="16.5">
      <c r="B31" s="281"/>
      <c r="C31" s="71">
        <v>5</v>
      </c>
      <c r="D31" s="287" t="s">
        <v>572</v>
      </c>
      <c r="E31" s="287"/>
      <c r="F31" s="287"/>
      <c r="G31" s="287"/>
      <c r="H31" s="295"/>
      <c r="I31" s="278"/>
    </row>
    <row r="32" spans="2:9" ht="9.9499999999999993" customHeight="1"/>
    <row r="33" spans="2:9" ht="15.75" customHeight="1">
      <c r="B33" s="281">
        <v>0.25</v>
      </c>
      <c r="C33" s="282" t="s">
        <v>573</v>
      </c>
      <c r="D33" s="282"/>
      <c r="E33" s="282"/>
      <c r="F33" s="282"/>
      <c r="G33" s="282"/>
      <c r="H33" s="282"/>
      <c r="I33" s="74"/>
    </row>
    <row r="34" spans="2:9" ht="25.5" customHeight="1">
      <c r="B34" s="281"/>
      <c r="C34" s="283" t="s">
        <v>574</v>
      </c>
      <c r="D34" s="283"/>
      <c r="E34" s="283"/>
      <c r="F34" s="283"/>
      <c r="G34" s="283"/>
      <c r="H34" s="283"/>
      <c r="I34" s="74"/>
    </row>
    <row r="35" spans="2:9" ht="15.75" customHeight="1">
      <c r="B35" s="281"/>
      <c r="C35" s="75">
        <v>1</v>
      </c>
      <c r="D35" s="279" t="s">
        <v>575</v>
      </c>
      <c r="E35" s="279"/>
      <c r="F35" s="279"/>
      <c r="G35" s="279"/>
      <c r="H35" s="295">
        <v>1</v>
      </c>
      <c r="I35" s="278">
        <f>IFERROR(VLOOKUP(H35,Factores!$O$3:$P$7,2,0)*B33*$H$2,"Introducir o revisar Valor en Columna H (Valor maximo permitido = 5)")</f>
        <v>1.2500000000000001E-2</v>
      </c>
    </row>
    <row r="36" spans="2:9" ht="15.75">
      <c r="B36" s="281"/>
      <c r="C36" s="75">
        <v>2</v>
      </c>
      <c r="D36" s="279" t="s">
        <v>576</v>
      </c>
      <c r="E36" s="279"/>
      <c r="F36" s="279"/>
      <c r="G36" s="279"/>
      <c r="H36" s="295"/>
      <c r="I36" s="278"/>
    </row>
    <row r="37" spans="2:9" ht="15.75">
      <c r="B37" s="281"/>
      <c r="C37" s="75">
        <v>3</v>
      </c>
      <c r="D37" s="279" t="s">
        <v>577</v>
      </c>
      <c r="E37" s="279"/>
      <c r="F37" s="279"/>
      <c r="G37" s="279"/>
      <c r="H37" s="295"/>
      <c r="I37" s="278"/>
    </row>
    <row r="38" spans="2:9" ht="15.75">
      <c r="B38" s="281"/>
      <c r="C38" s="75">
        <v>4</v>
      </c>
      <c r="D38" s="279" t="s">
        <v>578</v>
      </c>
      <c r="E38" s="279"/>
      <c r="F38" s="279"/>
      <c r="G38" s="279"/>
      <c r="H38" s="295"/>
      <c r="I38" s="278"/>
    </row>
    <row r="39" spans="2:9" ht="15.6" customHeight="1">
      <c r="B39" s="281"/>
      <c r="C39" s="75">
        <v>5</v>
      </c>
      <c r="D39" s="285" t="s">
        <v>579</v>
      </c>
      <c r="E39" s="285"/>
      <c r="F39" s="285"/>
      <c r="G39" s="285"/>
      <c r="H39" s="295"/>
      <c r="I39" s="278"/>
    </row>
    <row r="40" spans="2:9" ht="15.75">
      <c r="B40" s="67"/>
      <c r="C40" s="67"/>
      <c r="D40" s="68"/>
      <c r="E40" s="68"/>
      <c r="F40" s="68"/>
      <c r="G40" s="68"/>
      <c r="H40" s="67"/>
      <c r="I40" s="67"/>
    </row>
    <row r="41" spans="2:9" ht="15.75">
      <c r="B41" s="281">
        <v>0.25</v>
      </c>
      <c r="C41" s="282" t="s">
        <v>580</v>
      </c>
      <c r="D41" s="282"/>
      <c r="E41" s="282"/>
      <c r="F41" s="282"/>
      <c r="G41" s="282"/>
      <c r="H41" s="282"/>
      <c r="I41" s="74"/>
    </row>
    <row r="42" spans="2:9" ht="24.95" customHeight="1">
      <c r="B42" s="281"/>
      <c r="C42" s="283" t="s">
        <v>581</v>
      </c>
      <c r="D42" s="283"/>
      <c r="E42" s="283"/>
      <c r="F42" s="283"/>
      <c r="G42" s="283"/>
      <c r="H42" s="283"/>
      <c r="I42" s="74"/>
    </row>
    <row r="43" spans="2:9" ht="15.75" customHeight="1">
      <c r="B43" s="281"/>
      <c r="C43" s="75">
        <v>1</v>
      </c>
      <c r="D43" s="279" t="s">
        <v>582</v>
      </c>
      <c r="E43" s="279"/>
      <c r="F43" s="279"/>
      <c r="G43" s="279"/>
      <c r="H43" s="295">
        <v>2</v>
      </c>
      <c r="I43" s="278">
        <f>IFERROR(VLOOKUP(H43,Factores!$O$3:$P$7,2,0)*B41*$H$2,"Introducir o revisar Valor en Columna H (Valor maximo permitido = 5)")</f>
        <v>3.125E-2</v>
      </c>
    </row>
    <row r="44" spans="2:9" ht="15.75">
      <c r="B44" s="281"/>
      <c r="C44" s="75">
        <v>2</v>
      </c>
      <c r="D44" s="279" t="s">
        <v>583</v>
      </c>
      <c r="E44" s="279"/>
      <c r="F44" s="279"/>
      <c r="G44" s="279"/>
      <c r="H44" s="295"/>
      <c r="I44" s="278"/>
    </row>
    <row r="45" spans="2:9" ht="15.75">
      <c r="B45" s="281"/>
      <c r="C45" s="75">
        <v>3</v>
      </c>
      <c r="D45" s="279" t="s">
        <v>584</v>
      </c>
      <c r="E45" s="279"/>
      <c r="F45" s="279"/>
      <c r="G45" s="279"/>
      <c r="H45" s="295"/>
      <c r="I45" s="278"/>
    </row>
    <row r="46" spans="2:9" ht="15.75">
      <c r="B46" s="281"/>
      <c r="C46" s="75">
        <v>4</v>
      </c>
      <c r="D46" s="279" t="s">
        <v>585</v>
      </c>
      <c r="E46" s="279"/>
      <c r="F46" s="279"/>
      <c r="G46" s="279"/>
      <c r="H46" s="295"/>
      <c r="I46" s="278"/>
    </row>
    <row r="47" spans="2:9" ht="15.6" customHeight="1">
      <c r="B47" s="281"/>
      <c r="C47" s="76">
        <v>5</v>
      </c>
      <c r="D47" s="280" t="s">
        <v>586</v>
      </c>
      <c r="E47" s="280"/>
      <c r="F47" s="280"/>
      <c r="G47" s="280"/>
      <c r="H47" s="295"/>
      <c r="I47" s="278"/>
    </row>
    <row r="50" spans="3:9" ht="15.75">
      <c r="C50" s="277" t="s">
        <v>587</v>
      </c>
      <c r="D50" s="277"/>
      <c r="E50" s="277"/>
      <c r="F50" s="277"/>
      <c r="G50" s="277"/>
      <c r="H50" s="277"/>
      <c r="I50" s="77">
        <f>1+I11+I19+I27+I35+I43</f>
        <v>1.0687499999999999</v>
      </c>
    </row>
  </sheetData>
  <sheetProtection algorithmName="SHA-512" hashValue="tq23F9L9N3KnFe/kg3FkOmdyDgQ/BsHwGzWe6xI9wvnLniFdQc5iwy2IkQx/bf8Dw2CjVIZ/n5fUCobpGLV9ww==" saltValue="PnEs8Dn+8LMw/80wDntOcg==" spinCount="100000" sheet="1" objects="1" scenarios="1"/>
  <mergeCells count="54">
    <mergeCell ref="C2:G2"/>
    <mergeCell ref="B4:H5"/>
    <mergeCell ref="B7:H7"/>
    <mergeCell ref="B9:B15"/>
    <mergeCell ref="C9:H9"/>
    <mergeCell ref="C10:H10"/>
    <mergeCell ref="D11:G11"/>
    <mergeCell ref="H11:H15"/>
    <mergeCell ref="I11:I15"/>
    <mergeCell ref="D12:G12"/>
    <mergeCell ref="D13:G13"/>
    <mergeCell ref="D14:G14"/>
    <mergeCell ref="D15:G15"/>
    <mergeCell ref="B17:B23"/>
    <mergeCell ref="C17:H17"/>
    <mergeCell ref="C18:H18"/>
    <mergeCell ref="D19:G19"/>
    <mergeCell ref="H19:H23"/>
    <mergeCell ref="I19:I23"/>
    <mergeCell ref="D20:G20"/>
    <mergeCell ref="D21:G21"/>
    <mergeCell ref="D22:G22"/>
    <mergeCell ref="D23:G23"/>
    <mergeCell ref="B25:B31"/>
    <mergeCell ref="C25:H25"/>
    <mergeCell ref="C26:H26"/>
    <mergeCell ref="D27:G27"/>
    <mergeCell ref="H27:H31"/>
    <mergeCell ref="I27:I31"/>
    <mergeCell ref="D28:G28"/>
    <mergeCell ref="D29:G29"/>
    <mergeCell ref="D30:G30"/>
    <mergeCell ref="D31:G31"/>
    <mergeCell ref="B33:B39"/>
    <mergeCell ref="C33:H33"/>
    <mergeCell ref="C34:H34"/>
    <mergeCell ref="D35:G35"/>
    <mergeCell ref="H35:H39"/>
    <mergeCell ref="I35:I39"/>
    <mergeCell ref="D36:G36"/>
    <mergeCell ref="D37:G37"/>
    <mergeCell ref="D38:G38"/>
    <mergeCell ref="D39:G39"/>
    <mergeCell ref="B41:B47"/>
    <mergeCell ref="C41:H41"/>
    <mergeCell ref="C42:H42"/>
    <mergeCell ref="D43:G43"/>
    <mergeCell ref="H43:H47"/>
    <mergeCell ref="C50:H50"/>
    <mergeCell ref="I43:I47"/>
    <mergeCell ref="D44:G44"/>
    <mergeCell ref="D45:G45"/>
    <mergeCell ref="D46:G46"/>
    <mergeCell ref="D47:G47"/>
  </mergeCells>
  <dataValidations count="1">
    <dataValidation type="whole" allowBlank="1" showInputMessage="1" showErrorMessage="1" sqref="H11:H15 H19:H23 H27:H31 H35:H39 H43:H47" xr:uid="{00000000-0002-0000-0D00-000000000000}">
      <formula1>1</formula1>
      <formula2>5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>
    <tabColor rgb="FF7030A0"/>
  </sheetPr>
  <dimension ref="B1:I49"/>
  <sheetViews>
    <sheetView showGridLines="0" showRowColHeaders="0" zoomScaleNormal="100" workbookViewId="0">
      <selection activeCell="H42" sqref="H42:H46"/>
    </sheetView>
  </sheetViews>
  <sheetFormatPr baseColWidth="10" defaultColWidth="9.140625" defaultRowHeight="15"/>
  <cols>
    <col min="1" max="1" width="2.42578125" customWidth="1"/>
    <col min="2" max="2" width="5.42578125" customWidth="1"/>
    <col min="3" max="3" width="3.85546875" customWidth="1"/>
    <col min="4" max="4" width="13.140625" style="66" customWidth="1"/>
    <col min="5" max="5" width="15.7109375" style="66" customWidth="1"/>
    <col min="6" max="6" width="12.7109375" style="66" customWidth="1"/>
    <col min="7" max="7" width="14" style="66" customWidth="1"/>
    <col min="8" max="8" width="12.85546875" customWidth="1"/>
    <col min="9" max="9" width="15.28515625" customWidth="1"/>
    <col min="10" max="10" width="3.42578125" customWidth="1"/>
    <col min="11" max="11" width="35.28515625" customWidth="1"/>
    <col min="12" max="1025" width="10.42578125" customWidth="1"/>
  </cols>
  <sheetData>
    <row r="1" spans="2:9" ht="15.75">
      <c r="B1" s="67"/>
      <c r="C1" s="67"/>
      <c r="D1" s="68"/>
      <c r="E1" s="68"/>
      <c r="F1" s="68"/>
      <c r="G1" s="68"/>
      <c r="H1" s="67"/>
      <c r="I1" s="67"/>
    </row>
    <row r="2" spans="2:9" ht="15.75">
      <c r="B2" s="67"/>
      <c r="C2" s="290" t="s">
        <v>549</v>
      </c>
      <c r="D2" s="290"/>
      <c r="E2" s="290"/>
      <c r="F2" s="290"/>
      <c r="G2" s="290"/>
      <c r="H2" s="88">
        <v>0.5</v>
      </c>
      <c r="I2" s="67"/>
    </row>
    <row r="3" spans="2:9" ht="15.75" customHeight="1">
      <c r="B3" s="298" t="s">
        <v>588</v>
      </c>
      <c r="C3" s="298"/>
      <c r="D3" s="298"/>
      <c r="E3" s="298"/>
      <c r="F3" s="298"/>
      <c r="G3" s="298"/>
      <c r="H3" s="298"/>
      <c r="I3" s="70"/>
    </row>
    <row r="4" spans="2:9" ht="14.45" customHeight="1">
      <c r="B4" s="298"/>
      <c r="C4" s="298"/>
      <c r="D4" s="298"/>
      <c r="E4" s="298"/>
      <c r="F4" s="298"/>
      <c r="G4" s="298"/>
      <c r="H4" s="298"/>
      <c r="I4" s="70"/>
    </row>
    <row r="5" spans="2:9" ht="14.45" customHeight="1">
      <c r="B5" s="70"/>
      <c r="C5" s="70"/>
      <c r="D5" s="70"/>
      <c r="E5" s="70"/>
      <c r="F5" s="70"/>
      <c r="G5" s="70"/>
      <c r="H5" s="70"/>
      <c r="I5" s="70"/>
    </row>
    <row r="6" spans="2:9" ht="14.45" customHeight="1">
      <c r="B6" s="297" t="s">
        <v>591</v>
      </c>
      <c r="C6" s="297"/>
      <c r="D6" s="297"/>
      <c r="E6" s="297"/>
      <c r="F6" s="297"/>
      <c r="G6" s="297"/>
      <c r="H6" s="297"/>
      <c r="I6" s="70"/>
    </row>
    <row r="7" spans="2:9" ht="15" customHeight="1">
      <c r="B7" s="70"/>
      <c r="C7" s="70"/>
      <c r="D7" s="70"/>
      <c r="E7" s="70"/>
      <c r="F7" s="70"/>
      <c r="G7" s="70"/>
      <c r="H7" s="70"/>
      <c r="I7" s="70"/>
    </row>
    <row r="8" spans="2:9" ht="15.75" customHeight="1">
      <c r="B8" s="281">
        <v>0.1</v>
      </c>
      <c r="C8" s="282" t="s">
        <v>552</v>
      </c>
      <c r="D8" s="282"/>
      <c r="E8" s="282"/>
      <c r="F8" s="282"/>
      <c r="G8" s="282"/>
      <c r="H8" s="282"/>
      <c r="I8" s="67"/>
    </row>
    <row r="9" spans="2:9" ht="36.950000000000003" customHeight="1">
      <c r="B9" s="281"/>
      <c r="C9" s="283" t="s">
        <v>553</v>
      </c>
      <c r="D9" s="283"/>
      <c r="E9" s="283"/>
      <c r="F9" s="283"/>
      <c r="G9" s="283"/>
      <c r="H9" s="283"/>
      <c r="I9" s="67"/>
    </row>
    <row r="10" spans="2:9" ht="16.5" customHeight="1">
      <c r="B10" s="281"/>
      <c r="C10" s="71">
        <v>1</v>
      </c>
      <c r="D10" s="286" t="s">
        <v>554</v>
      </c>
      <c r="E10" s="286"/>
      <c r="F10" s="286"/>
      <c r="G10" s="286"/>
      <c r="H10" s="295">
        <v>1</v>
      </c>
      <c r="I10" s="278">
        <f>IFERROR(VLOOKUP(H10,Factores!$O$3:$P$7,2,0)*B8*$H$2,"Introducir o revisar Valor en Columna H (Valor maximo permitido = 5)")</f>
        <v>5.000000000000001E-3</v>
      </c>
    </row>
    <row r="11" spans="2:9" ht="15" customHeight="1">
      <c r="B11" s="281"/>
      <c r="C11" s="71">
        <v>2</v>
      </c>
      <c r="D11" s="288" t="s">
        <v>555</v>
      </c>
      <c r="E11" s="288"/>
      <c r="F11" s="288"/>
      <c r="G11" s="288"/>
      <c r="H11" s="295"/>
      <c r="I11" s="278"/>
    </row>
    <row r="12" spans="2:9" ht="15" customHeight="1">
      <c r="B12" s="281"/>
      <c r="C12" s="71">
        <v>3</v>
      </c>
      <c r="D12" s="288" t="s">
        <v>556</v>
      </c>
      <c r="E12" s="288"/>
      <c r="F12" s="288"/>
      <c r="G12" s="288"/>
      <c r="H12" s="295"/>
      <c r="I12" s="278"/>
    </row>
    <row r="13" spans="2:9" ht="15" customHeight="1">
      <c r="B13" s="281"/>
      <c r="C13" s="71">
        <v>4</v>
      </c>
      <c r="D13" s="288" t="s">
        <v>557</v>
      </c>
      <c r="E13" s="288"/>
      <c r="F13" s="288"/>
      <c r="G13" s="288"/>
      <c r="H13" s="295"/>
      <c r="I13" s="278"/>
    </row>
    <row r="14" spans="2:9" ht="16.5">
      <c r="B14" s="281"/>
      <c r="C14" s="71">
        <v>5</v>
      </c>
      <c r="D14" s="286" t="s">
        <v>558</v>
      </c>
      <c r="E14" s="286"/>
      <c r="F14" s="286"/>
      <c r="G14" s="286"/>
      <c r="H14" s="295"/>
      <c r="I14" s="278"/>
    </row>
    <row r="15" spans="2:9" ht="9.9499999999999993" customHeight="1"/>
    <row r="16" spans="2:9" ht="15.75" customHeight="1">
      <c r="B16" s="281">
        <v>0.2</v>
      </c>
      <c r="C16" s="282" t="s">
        <v>559</v>
      </c>
      <c r="D16" s="282"/>
      <c r="E16" s="282"/>
      <c r="F16" s="282"/>
      <c r="G16" s="282"/>
      <c r="H16" s="282"/>
      <c r="I16" s="74"/>
    </row>
    <row r="17" spans="2:9" ht="31.5" customHeight="1">
      <c r="B17" s="281"/>
      <c r="C17" s="283" t="s">
        <v>560</v>
      </c>
      <c r="D17" s="283"/>
      <c r="E17" s="283"/>
      <c r="F17" s="283"/>
      <c r="G17" s="283"/>
      <c r="H17" s="283"/>
      <c r="I17" s="74"/>
    </row>
    <row r="18" spans="2:9" ht="16.5" customHeight="1">
      <c r="B18" s="281"/>
      <c r="C18" s="75">
        <v>1</v>
      </c>
      <c r="D18" s="286" t="s">
        <v>561</v>
      </c>
      <c r="E18" s="286"/>
      <c r="F18" s="286"/>
      <c r="G18" s="286"/>
      <c r="H18" s="295">
        <v>2</v>
      </c>
      <c r="I18" s="278">
        <f>IFERROR(VLOOKUP(H18,Factores!$O$3:$P$7,2,0)*B16*$H$2,"Introducir o revisar Valor en Columna H (Valor maximo permitido = 5)")</f>
        <v>2.5000000000000001E-2</v>
      </c>
    </row>
    <row r="19" spans="2:9" ht="14.45" customHeight="1">
      <c r="B19" s="281"/>
      <c r="C19" s="75">
        <v>2</v>
      </c>
      <c r="D19" s="286" t="s">
        <v>562</v>
      </c>
      <c r="E19" s="286"/>
      <c r="F19" s="286"/>
      <c r="G19" s="286"/>
      <c r="H19" s="295"/>
      <c r="I19" s="278"/>
    </row>
    <row r="20" spans="2:9" ht="16.5">
      <c r="B20" s="281"/>
      <c r="C20" s="75">
        <v>3</v>
      </c>
      <c r="D20" s="286" t="s">
        <v>563</v>
      </c>
      <c r="E20" s="286"/>
      <c r="F20" s="286"/>
      <c r="G20" s="286"/>
      <c r="H20" s="295"/>
      <c r="I20" s="278"/>
    </row>
    <row r="21" spans="2:9" ht="15.6" customHeight="1">
      <c r="B21" s="281"/>
      <c r="C21" s="75">
        <v>4</v>
      </c>
      <c r="D21" s="286" t="s">
        <v>564</v>
      </c>
      <c r="E21" s="286"/>
      <c r="F21" s="286"/>
      <c r="G21" s="286"/>
      <c r="H21" s="295"/>
      <c r="I21" s="278"/>
    </row>
    <row r="22" spans="2:9" ht="15" customHeight="1">
      <c r="B22" s="281"/>
      <c r="C22" s="75">
        <v>5</v>
      </c>
      <c r="D22" s="288" t="s">
        <v>565</v>
      </c>
      <c r="E22" s="288"/>
      <c r="F22" s="288"/>
      <c r="G22" s="288"/>
      <c r="H22" s="295"/>
      <c r="I22" s="278"/>
    </row>
    <row r="23" spans="2:9" ht="9.9499999999999993" customHeight="1"/>
    <row r="24" spans="2:9" ht="15.75" customHeight="1">
      <c r="B24" s="281">
        <v>0.2</v>
      </c>
      <c r="C24" s="282" t="s">
        <v>566</v>
      </c>
      <c r="D24" s="282"/>
      <c r="E24" s="282"/>
      <c r="F24" s="282"/>
      <c r="G24" s="282"/>
      <c r="H24" s="282"/>
      <c r="I24" s="74"/>
    </row>
    <row r="25" spans="2:9" ht="41.1" customHeight="1">
      <c r="B25" s="281"/>
      <c r="C25" s="283" t="s">
        <v>567</v>
      </c>
      <c r="D25" s="283"/>
      <c r="E25" s="283"/>
      <c r="F25" s="283"/>
      <c r="G25" s="283"/>
      <c r="H25" s="283"/>
      <c r="I25" s="74"/>
    </row>
    <row r="26" spans="2:9" ht="16.5" customHeight="1">
      <c r="B26" s="281"/>
      <c r="C26" s="71">
        <v>1</v>
      </c>
      <c r="D26" s="286" t="s">
        <v>568</v>
      </c>
      <c r="E26" s="286"/>
      <c r="F26" s="286"/>
      <c r="G26" s="286"/>
      <c r="H26" s="295">
        <v>2</v>
      </c>
      <c r="I26" s="278">
        <f>IFERROR(VLOOKUP(H26,Factores!$O$3:$P$7,2,0)*B24*$H$2,"Introducir o revisar Valor en Columna H (Valor maximo permitido = 5)")</f>
        <v>2.5000000000000001E-2</v>
      </c>
    </row>
    <row r="27" spans="2:9" ht="16.5">
      <c r="B27" s="281"/>
      <c r="C27" s="71">
        <v>2</v>
      </c>
      <c r="D27" s="286" t="s">
        <v>569</v>
      </c>
      <c r="E27" s="286"/>
      <c r="F27" s="286"/>
      <c r="G27" s="286"/>
      <c r="H27" s="295"/>
      <c r="I27" s="278"/>
    </row>
    <row r="28" spans="2:9" ht="16.5">
      <c r="B28" s="281"/>
      <c r="C28" s="71">
        <v>3</v>
      </c>
      <c r="D28" s="286" t="s">
        <v>570</v>
      </c>
      <c r="E28" s="286"/>
      <c r="F28" s="286"/>
      <c r="G28" s="286"/>
      <c r="H28" s="295"/>
      <c r="I28" s="278"/>
    </row>
    <row r="29" spans="2:9" ht="16.5">
      <c r="B29" s="281"/>
      <c r="C29" s="71">
        <v>4</v>
      </c>
      <c r="D29" s="286" t="s">
        <v>571</v>
      </c>
      <c r="E29" s="286"/>
      <c r="F29" s="286"/>
      <c r="G29" s="286"/>
      <c r="H29" s="295"/>
      <c r="I29" s="278"/>
    </row>
    <row r="30" spans="2:9" ht="16.5">
      <c r="B30" s="281"/>
      <c r="C30" s="71">
        <v>5</v>
      </c>
      <c r="D30" s="287" t="s">
        <v>572</v>
      </c>
      <c r="E30" s="287"/>
      <c r="F30" s="287"/>
      <c r="G30" s="287"/>
      <c r="H30" s="295"/>
      <c r="I30" s="278"/>
    </row>
    <row r="31" spans="2:9" ht="9.9499999999999993" customHeight="1"/>
    <row r="32" spans="2:9" ht="15.75" customHeight="1">
      <c r="B32" s="281">
        <v>0.25</v>
      </c>
      <c r="C32" s="282" t="s">
        <v>573</v>
      </c>
      <c r="D32" s="282"/>
      <c r="E32" s="282"/>
      <c r="F32" s="282"/>
      <c r="G32" s="282"/>
      <c r="H32" s="282"/>
      <c r="I32" s="74"/>
    </row>
    <row r="33" spans="2:9" ht="25.5" customHeight="1">
      <c r="B33" s="281"/>
      <c r="C33" s="283" t="s">
        <v>574</v>
      </c>
      <c r="D33" s="283"/>
      <c r="E33" s="283"/>
      <c r="F33" s="283"/>
      <c r="G33" s="283"/>
      <c r="H33" s="283"/>
      <c r="I33" s="74"/>
    </row>
    <row r="34" spans="2:9" ht="15.75" customHeight="1">
      <c r="B34" s="281"/>
      <c r="C34" s="75">
        <v>1</v>
      </c>
      <c r="D34" s="279" t="s">
        <v>575</v>
      </c>
      <c r="E34" s="279"/>
      <c r="F34" s="279"/>
      <c r="G34" s="279"/>
      <c r="H34" s="295">
        <v>2</v>
      </c>
      <c r="I34" s="278">
        <f>IFERROR(VLOOKUP(H34,Factores!$O$3:$P$7,2,0)*B32*$H$2,"Introducir o revisar Valor en Columna H (Valor maximo permitido = 5)")</f>
        <v>3.125E-2</v>
      </c>
    </row>
    <row r="35" spans="2:9" ht="15.75">
      <c r="B35" s="281"/>
      <c r="C35" s="75">
        <v>2</v>
      </c>
      <c r="D35" s="279" t="s">
        <v>576</v>
      </c>
      <c r="E35" s="279"/>
      <c r="F35" s="279"/>
      <c r="G35" s="279"/>
      <c r="H35" s="295"/>
      <c r="I35" s="278"/>
    </row>
    <row r="36" spans="2:9" ht="15.75">
      <c r="B36" s="281"/>
      <c r="C36" s="75">
        <v>3</v>
      </c>
      <c r="D36" s="279" t="s">
        <v>577</v>
      </c>
      <c r="E36" s="279"/>
      <c r="F36" s="279"/>
      <c r="G36" s="279"/>
      <c r="H36" s="295"/>
      <c r="I36" s="278"/>
    </row>
    <row r="37" spans="2:9" ht="15.75">
      <c r="B37" s="281"/>
      <c r="C37" s="75">
        <v>4</v>
      </c>
      <c r="D37" s="279" t="s">
        <v>578</v>
      </c>
      <c r="E37" s="279"/>
      <c r="F37" s="279"/>
      <c r="G37" s="279"/>
      <c r="H37" s="295"/>
      <c r="I37" s="278"/>
    </row>
    <row r="38" spans="2:9" ht="15.6" customHeight="1">
      <c r="B38" s="281"/>
      <c r="C38" s="75">
        <v>5</v>
      </c>
      <c r="D38" s="285" t="s">
        <v>579</v>
      </c>
      <c r="E38" s="285"/>
      <c r="F38" s="285"/>
      <c r="G38" s="285"/>
      <c r="H38" s="295"/>
      <c r="I38" s="278"/>
    </row>
    <row r="39" spans="2:9" ht="15.75">
      <c r="B39" s="67"/>
      <c r="C39" s="67"/>
      <c r="D39" s="68"/>
      <c r="E39" s="68"/>
      <c r="F39" s="68"/>
      <c r="G39" s="68"/>
      <c r="H39" s="67"/>
      <c r="I39" s="67"/>
    </row>
    <row r="40" spans="2:9" ht="15.75">
      <c r="B40" s="281">
        <v>0.25</v>
      </c>
      <c r="C40" s="282" t="s">
        <v>580</v>
      </c>
      <c r="D40" s="282"/>
      <c r="E40" s="282"/>
      <c r="F40" s="282"/>
      <c r="G40" s="282"/>
      <c r="H40" s="282"/>
      <c r="I40" s="74"/>
    </row>
    <row r="41" spans="2:9" ht="24.95" customHeight="1">
      <c r="B41" s="281"/>
      <c r="C41" s="283" t="s">
        <v>581</v>
      </c>
      <c r="D41" s="283"/>
      <c r="E41" s="283"/>
      <c r="F41" s="283"/>
      <c r="G41" s="283"/>
      <c r="H41" s="283"/>
      <c r="I41" s="74"/>
    </row>
    <row r="42" spans="2:9" ht="15.75" customHeight="1">
      <c r="B42" s="281"/>
      <c r="C42" s="75">
        <v>1</v>
      </c>
      <c r="D42" s="279" t="s">
        <v>582</v>
      </c>
      <c r="E42" s="279"/>
      <c r="F42" s="279"/>
      <c r="G42" s="279"/>
      <c r="H42" s="295">
        <v>2</v>
      </c>
      <c r="I42" s="278">
        <f>IFERROR(VLOOKUP(H42,Factores!$O$3:$P$7,2,0)*B40*$H$2,"Introducir o revisar Valor en Columna H (Valor maximo permitido = 5)")</f>
        <v>3.125E-2</v>
      </c>
    </row>
    <row r="43" spans="2:9" ht="15.75">
      <c r="B43" s="281"/>
      <c r="C43" s="75">
        <v>2</v>
      </c>
      <c r="D43" s="279" t="s">
        <v>583</v>
      </c>
      <c r="E43" s="279"/>
      <c r="F43" s="279"/>
      <c r="G43" s="279"/>
      <c r="H43" s="295"/>
      <c r="I43" s="278"/>
    </row>
    <row r="44" spans="2:9" ht="15.75">
      <c r="B44" s="281"/>
      <c r="C44" s="75">
        <v>3</v>
      </c>
      <c r="D44" s="279" t="s">
        <v>584</v>
      </c>
      <c r="E44" s="279"/>
      <c r="F44" s="279"/>
      <c r="G44" s="279"/>
      <c r="H44" s="295"/>
      <c r="I44" s="278"/>
    </row>
    <row r="45" spans="2:9" ht="15.75">
      <c r="B45" s="281"/>
      <c r="C45" s="75">
        <v>4</v>
      </c>
      <c r="D45" s="279" t="s">
        <v>585</v>
      </c>
      <c r="E45" s="279"/>
      <c r="F45" s="279"/>
      <c r="G45" s="279"/>
      <c r="H45" s="295"/>
      <c r="I45" s="278"/>
    </row>
    <row r="46" spans="2:9" ht="15.6" customHeight="1">
      <c r="B46" s="281"/>
      <c r="C46" s="76">
        <v>5</v>
      </c>
      <c r="D46" s="280" t="s">
        <v>586</v>
      </c>
      <c r="E46" s="280"/>
      <c r="F46" s="280"/>
      <c r="G46" s="280"/>
      <c r="H46" s="295"/>
      <c r="I46" s="278"/>
    </row>
    <row r="49" spans="3:9" ht="15.75">
      <c r="C49" s="277" t="s">
        <v>587</v>
      </c>
      <c r="D49" s="277"/>
      <c r="E49" s="277"/>
      <c r="F49" s="277"/>
      <c r="G49" s="277"/>
      <c r="H49" s="277"/>
      <c r="I49" s="77">
        <f>1+I10+I18+I26+I34+I42</f>
        <v>1.1174999999999997</v>
      </c>
    </row>
  </sheetData>
  <sheetProtection algorithmName="SHA-512" hashValue="WUq4hZLitAbPh6tE4f3BvJaIg9DmulxiJUglGhAOMAoKQ8iKFAuH+HobJ5Kjpn8E06iI6LQ4RRbukXd+uK4M9A==" saltValue="Z9SX/4yHJY0Vf1AxRFHqtg==" spinCount="100000" sheet="1" objects="1" scenarios="1"/>
  <mergeCells count="54">
    <mergeCell ref="C2:G2"/>
    <mergeCell ref="B3:H4"/>
    <mergeCell ref="B6:H6"/>
    <mergeCell ref="B8:B14"/>
    <mergeCell ref="C8:H8"/>
    <mergeCell ref="C9:H9"/>
    <mergeCell ref="D10:G10"/>
    <mergeCell ref="H10:H14"/>
    <mergeCell ref="I10:I14"/>
    <mergeCell ref="D11:G11"/>
    <mergeCell ref="D12:G12"/>
    <mergeCell ref="D13:G13"/>
    <mergeCell ref="D14:G14"/>
    <mergeCell ref="B16:B22"/>
    <mergeCell ref="C16:H16"/>
    <mergeCell ref="C17:H17"/>
    <mergeCell ref="D18:G18"/>
    <mergeCell ref="H18:H22"/>
    <mergeCell ref="I18:I22"/>
    <mergeCell ref="D19:G19"/>
    <mergeCell ref="D20:G20"/>
    <mergeCell ref="D21:G21"/>
    <mergeCell ref="D22:G22"/>
    <mergeCell ref="B24:B30"/>
    <mergeCell ref="C24:H24"/>
    <mergeCell ref="C25:H25"/>
    <mergeCell ref="D26:G26"/>
    <mergeCell ref="H26:H30"/>
    <mergeCell ref="I26:I30"/>
    <mergeCell ref="D27:G27"/>
    <mergeCell ref="D28:G28"/>
    <mergeCell ref="D29:G29"/>
    <mergeCell ref="D30:G30"/>
    <mergeCell ref="B32:B38"/>
    <mergeCell ref="C32:H32"/>
    <mergeCell ref="C33:H33"/>
    <mergeCell ref="D34:G34"/>
    <mergeCell ref="H34:H38"/>
    <mergeCell ref="I34:I38"/>
    <mergeCell ref="D35:G35"/>
    <mergeCell ref="D36:G36"/>
    <mergeCell ref="D37:G37"/>
    <mergeCell ref="D38:G38"/>
    <mergeCell ref="B40:B46"/>
    <mergeCell ref="C40:H40"/>
    <mergeCell ref="C41:H41"/>
    <mergeCell ref="D42:G42"/>
    <mergeCell ref="H42:H46"/>
    <mergeCell ref="C49:H49"/>
    <mergeCell ref="I42:I46"/>
    <mergeCell ref="D43:G43"/>
    <mergeCell ref="D44:G44"/>
    <mergeCell ref="D45:G45"/>
    <mergeCell ref="D46:G46"/>
  </mergeCells>
  <dataValidations count="1">
    <dataValidation type="whole" allowBlank="1" showInputMessage="1" showErrorMessage="1" sqref="H10:H14 H18:H22 H26:H30 H34:H38 H42:H46" xr:uid="{00000000-0002-0000-0E00-000000000000}">
      <formula1>1</formula1>
      <formula2>5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7">
    <tabColor rgb="FF7030A0"/>
  </sheetPr>
  <dimension ref="B1:I49"/>
  <sheetViews>
    <sheetView showGridLines="0" showRowColHeaders="0" zoomScaleNormal="100" workbookViewId="0">
      <selection activeCell="H2" sqref="H2"/>
    </sheetView>
  </sheetViews>
  <sheetFormatPr baseColWidth="10" defaultColWidth="9.140625" defaultRowHeight="15"/>
  <cols>
    <col min="1" max="1" width="2.42578125" customWidth="1"/>
    <col min="2" max="2" width="5.42578125" customWidth="1"/>
    <col min="3" max="3" width="3.85546875" customWidth="1"/>
    <col min="4" max="4" width="13.140625" style="66" customWidth="1"/>
    <col min="5" max="5" width="15.7109375" style="66" customWidth="1"/>
    <col min="6" max="6" width="12.7109375" style="66" customWidth="1"/>
    <col min="7" max="7" width="14" style="66" customWidth="1"/>
    <col min="8" max="8" width="12.85546875" customWidth="1"/>
    <col min="9" max="9" width="15.28515625" customWidth="1"/>
    <col min="10" max="10" width="3.42578125" customWidth="1"/>
    <col min="11" max="11" width="35.28515625" customWidth="1"/>
    <col min="12" max="1025" width="10.42578125" customWidth="1"/>
  </cols>
  <sheetData>
    <row r="1" spans="2:9" ht="15.75">
      <c r="B1" s="67"/>
      <c r="C1" s="67"/>
      <c r="D1" s="68"/>
      <c r="E1" s="68"/>
      <c r="F1" s="68"/>
      <c r="G1" s="68"/>
      <c r="H1" s="67"/>
      <c r="I1" s="67"/>
    </row>
    <row r="2" spans="2:9" ht="15.75">
      <c r="B2" s="67"/>
      <c r="C2" s="290" t="s">
        <v>549</v>
      </c>
      <c r="D2" s="290"/>
      <c r="E2" s="290"/>
      <c r="F2" s="290"/>
      <c r="G2" s="290"/>
      <c r="H2" s="88">
        <v>0.5</v>
      </c>
      <c r="I2" s="67"/>
    </row>
    <row r="3" spans="2:9" ht="15.75" customHeight="1">
      <c r="B3" s="291" t="s">
        <v>588</v>
      </c>
      <c r="C3" s="291"/>
      <c r="D3" s="291"/>
      <c r="E3" s="291"/>
      <c r="F3" s="291"/>
      <c r="G3" s="291"/>
      <c r="H3" s="291"/>
      <c r="I3" s="70"/>
    </row>
    <row r="4" spans="2:9" ht="14.45" customHeight="1">
      <c r="B4" s="291"/>
      <c r="C4" s="291"/>
      <c r="D4" s="291"/>
      <c r="E4" s="291"/>
      <c r="F4" s="291"/>
      <c r="G4" s="291"/>
      <c r="H4" s="291"/>
      <c r="I4" s="70"/>
    </row>
    <row r="5" spans="2:9" ht="14.45" customHeight="1">
      <c r="B5" s="70"/>
      <c r="C5" s="70"/>
      <c r="D5" s="70"/>
      <c r="E5" s="70"/>
      <c r="F5" s="70"/>
      <c r="G5" s="70"/>
      <c r="H5" s="70"/>
      <c r="I5" s="70"/>
    </row>
    <row r="6" spans="2:9" ht="14.45" customHeight="1">
      <c r="B6" s="299" t="s">
        <v>592</v>
      </c>
      <c r="C6" s="299"/>
      <c r="D6" s="299"/>
      <c r="E6" s="299"/>
      <c r="F6" s="299"/>
      <c r="G6" s="299"/>
      <c r="H6" s="299"/>
      <c r="I6" s="70"/>
    </row>
    <row r="7" spans="2:9" ht="15" customHeight="1">
      <c r="B7" s="70"/>
      <c r="C7" s="70"/>
      <c r="D7" s="70"/>
      <c r="E7" s="70"/>
      <c r="F7" s="70"/>
      <c r="G7" s="70"/>
      <c r="H7" s="70"/>
      <c r="I7" s="70"/>
    </row>
    <row r="8" spans="2:9" ht="15.75" customHeight="1">
      <c r="B8" s="281">
        <v>0.1</v>
      </c>
      <c r="C8" s="282" t="s">
        <v>552</v>
      </c>
      <c r="D8" s="282"/>
      <c r="E8" s="282"/>
      <c r="F8" s="282"/>
      <c r="G8" s="282"/>
      <c r="H8" s="282"/>
      <c r="I8" s="67"/>
    </row>
    <row r="9" spans="2:9" ht="36.950000000000003" customHeight="1">
      <c r="B9" s="281"/>
      <c r="C9" s="283" t="s">
        <v>553</v>
      </c>
      <c r="D9" s="283"/>
      <c r="E9" s="283"/>
      <c r="F9" s="283"/>
      <c r="G9" s="283"/>
      <c r="H9" s="283"/>
      <c r="I9" s="67"/>
    </row>
    <row r="10" spans="2:9" ht="16.5" customHeight="1">
      <c r="B10" s="281"/>
      <c r="C10" s="71">
        <v>1</v>
      </c>
      <c r="D10" s="286" t="s">
        <v>554</v>
      </c>
      <c r="E10" s="286"/>
      <c r="F10" s="286"/>
      <c r="G10" s="286"/>
      <c r="H10" s="295">
        <v>2</v>
      </c>
      <c r="I10" s="278">
        <f>IFERROR(VLOOKUP(H10,Factores!$O$3:$P$7,2,0)*B8*$H$2,"Introducir o revisar Valor en Columna H (Valor maximo permitido = 5)")</f>
        <v>1.2500000000000001E-2</v>
      </c>
    </row>
    <row r="11" spans="2:9" ht="15" customHeight="1">
      <c r="B11" s="281"/>
      <c r="C11" s="71">
        <v>2</v>
      </c>
      <c r="D11" s="288" t="s">
        <v>555</v>
      </c>
      <c r="E11" s="288"/>
      <c r="F11" s="288"/>
      <c r="G11" s="288"/>
      <c r="H11" s="295"/>
      <c r="I11" s="278"/>
    </row>
    <row r="12" spans="2:9" ht="15" customHeight="1">
      <c r="B12" s="281"/>
      <c r="C12" s="71">
        <v>3</v>
      </c>
      <c r="D12" s="288" t="s">
        <v>556</v>
      </c>
      <c r="E12" s="288"/>
      <c r="F12" s="288"/>
      <c r="G12" s="288"/>
      <c r="H12" s="295"/>
      <c r="I12" s="278"/>
    </row>
    <row r="13" spans="2:9" ht="15" customHeight="1">
      <c r="B13" s="281"/>
      <c r="C13" s="71">
        <v>4</v>
      </c>
      <c r="D13" s="288" t="s">
        <v>557</v>
      </c>
      <c r="E13" s="288"/>
      <c r="F13" s="288"/>
      <c r="G13" s="288"/>
      <c r="H13" s="295"/>
      <c r="I13" s="278"/>
    </row>
    <row r="14" spans="2:9" ht="16.5">
      <c r="B14" s="281"/>
      <c r="C14" s="71">
        <v>5</v>
      </c>
      <c r="D14" s="286" t="s">
        <v>558</v>
      </c>
      <c r="E14" s="286"/>
      <c r="F14" s="286"/>
      <c r="G14" s="286"/>
      <c r="H14" s="295"/>
      <c r="I14" s="278"/>
    </row>
    <row r="15" spans="2:9" ht="9.9499999999999993" customHeight="1"/>
    <row r="16" spans="2:9" ht="15.75" customHeight="1">
      <c r="B16" s="281">
        <v>0.2</v>
      </c>
      <c r="C16" s="282" t="s">
        <v>559</v>
      </c>
      <c r="D16" s="282"/>
      <c r="E16" s="282"/>
      <c r="F16" s="282"/>
      <c r="G16" s="282"/>
      <c r="H16" s="282"/>
      <c r="I16" s="74"/>
    </row>
    <row r="17" spans="2:9" ht="31.5" customHeight="1">
      <c r="B17" s="281"/>
      <c r="C17" s="283" t="s">
        <v>560</v>
      </c>
      <c r="D17" s="283"/>
      <c r="E17" s="283"/>
      <c r="F17" s="283"/>
      <c r="G17" s="283"/>
      <c r="H17" s="283"/>
      <c r="I17" s="74"/>
    </row>
    <row r="18" spans="2:9" ht="16.5" customHeight="1">
      <c r="B18" s="281"/>
      <c r="C18" s="75">
        <v>1</v>
      </c>
      <c r="D18" s="286" t="s">
        <v>561</v>
      </c>
      <c r="E18" s="286"/>
      <c r="F18" s="286"/>
      <c r="G18" s="286"/>
      <c r="H18" s="295">
        <v>2</v>
      </c>
      <c r="I18" s="278">
        <f>IFERROR(VLOOKUP(H18,Factores!$O$3:$P$7,2,0)*B16*$H$2,"Introducir o revisar Valor en Columna H (Valor maximo permitido = 5)")</f>
        <v>2.5000000000000001E-2</v>
      </c>
    </row>
    <row r="19" spans="2:9" ht="14.45" customHeight="1">
      <c r="B19" s="281"/>
      <c r="C19" s="75">
        <v>2</v>
      </c>
      <c r="D19" s="286" t="s">
        <v>562</v>
      </c>
      <c r="E19" s="286"/>
      <c r="F19" s="286"/>
      <c r="G19" s="286"/>
      <c r="H19" s="295"/>
      <c r="I19" s="278"/>
    </row>
    <row r="20" spans="2:9" ht="16.5">
      <c r="B20" s="281"/>
      <c r="C20" s="75">
        <v>3</v>
      </c>
      <c r="D20" s="286" t="s">
        <v>563</v>
      </c>
      <c r="E20" s="286"/>
      <c r="F20" s="286"/>
      <c r="G20" s="286"/>
      <c r="H20" s="295"/>
      <c r="I20" s="278"/>
    </row>
    <row r="21" spans="2:9" ht="15.6" customHeight="1">
      <c r="B21" s="281"/>
      <c r="C21" s="75">
        <v>4</v>
      </c>
      <c r="D21" s="286" t="s">
        <v>564</v>
      </c>
      <c r="E21" s="286"/>
      <c r="F21" s="286"/>
      <c r="G21" s="286"/>
      <c r="H21" s="295"/>
      <c r="I21" s="278"/>
    </row>
    <row r="22" spans="2:9" ht="15" customHeight="1">
      <c r="B22" s="281"/>
      <c r="C22" s="75">
        <v>5</v>
      </c>
      <c r="D22" s="288" t="s">
        <v>565</v>
      </c>
      <c r="E22" s="288"/>
      <c r="F22" s="288"/>
      <c r="G22" s="288"/>
      <c r="H22" s="295"/>
      <c r="I22" s="278"/>
    </row>
    <row r="23" spans="2:9" ht="9.9499999999999993" customHeight="1"/>
    <row r="24" spans="2:9" ht="15.75" customHeight="1">
      <c r="B24" s="281">
        <v>0.2</v>
      </c>
      <c r="C24" s="282" t="s">
        <v>566</v>
      </c>
      <c r="D24" s="282"/>
      <c r="E24" s="282"/>
      <c r="F24" s="282"/>
      <c r="G24" s="282"/>
      <c r="H24" s="282"/>
      <c r="I24" s="74"/>
    </row>
    <row r="25" spans="2:9" ht="41.1" customHeight="1">
      <c r="B25" s="281"/>
      <c r="C25" s="283" t="s">
        <v>567</v>
      </c>
      <c r="D25" s="283"/>
      <c r="E25" s="283"/>
      <c r="F25" s="283"/>
      <c r="G25" s="283"/>
      <c r="H25" s="283"/>
      <c r="I25" s="74"/>
    </row>
    <row r="26" spans="2:9" ht="16.5" customHeight="1">
      <c r="B26" s="281"/>
      <c r="C26" s="71">
        <v>1</v>
      </c>
      <c r="D26" s="286" t="s">
        <v>568</v>
      </c>
      <c r="E26" s="286"/>
      <c r="F26" s="286"/>
      <c r="G26" s="286"/>
      <c r="H26" s="295">
        <v>1</v>
      </c>
      <c r="I26" s="278">
        <f>IFERROR(VLOOKUP(H26,Factores!$O$3:$P$7,2,0)*B24*$H$2,"Introducir o revisar Valor en Columna H (Valor maximo permitido = 5)")</f>
        <v>1.0000000000000002E-2</v>
      </c>
    </row>
    <row r="27" spans="2:9" ht="16.5">
      <c r="B27" s="281"/>
      <c r="C27" s="71">
        <v>2</v>
      </c>
      <c r="D27" s="286" t="s">
        <v>569</v>
      </c>
      <c r="E27" s="286"/>
      <c r="F27" s="286"/>
      <c r="G27" s="286"/>
      <c r="H27" s="295"/>
      <c r="I27" s="278"/>
    </row>
    <row r="28" spans="2:9" ht="16.5">
      <c r="B28" s="281"/>
      <c r="C28" s="71">
        <v>3</v>
      </c>
      <c r="D28" s="286" t="s">
        <v>570</v>
      </c>
      <c r="E28" s="286"/>
      <c r="F28" s="286"/>
      <c r="G28" s="286"/>
      <c r="H28" s="295"/>
      <c r="I28" s="278"/>
    </row>
    <row r="29" spans="2:9" ht="16.5">
      <c r="B29" s="281"/>
      <c r="C29" s="71">
        <v>4</v>
      </c>
      <c r="D29" s="286" t="s">
        <v>571</v>
      </c>
      <c r="E29" s="286"/>
      <c r="F29" s="286"/>
      <c r="G29" s="286"/>
      <c r="H29" s="295"/>
      <c r="I29" s="278"/>
    </row>
    <row r="30" spans="2:9" ht="16.5">
      <c r="B30" s="281"/>
      <c r="C30" s="71">
        <v>5</v>
      </c>
      <c r="D30" s="287" t="s">
        <v>572</v>
      </c>
      <c r="E30" s="287"/>
      <c r="F30" s="287"/>
      <c r="G30" s="287"/>
      <c r="H30" s="295"/>
      <c r="I30" s="278"/>
    </row>
    <row r="31" spans="2:9" ht="9.9499999999999993" customHeight="1"/>
    <row r="32" spans="2:9" ht="15.75" customHeight="1">
      <c r="B32" s="281">
        <v>0.25</v>
      </c>
      <c r="C32" s="282" t="s">
        <v>573</v>
      </c>
      <c r="D32" s="282"/>
      <c r="E32" s="282"/>
      <c r="F32" s="282"/>
      <c r="G32" s="282"/>
      <c r="H32" s="282"/>
      <c r="I32" s="74"/>
    </row>
    <row r="33" spans="2:9" ht="25.5" customHeight="1">
      <c r="B33" s="281"/>
      <c r="C33" s="283" t="s">
        <v>574</v>
      </c>
      <c r="D33" s="283"/>
      <c r="E33" s="283"/>
      <c r="F33" s="283"/>
      <c r="G33" s="283"/>
      <c r="H33" s="283"/>
      <c r="I33" s="74"/>
    </row>
    <row r="34" spans="2:9" ht="15.75" customHeight="1">
      <c r="B34" s="281"/>
      <c r="C34" s="75">
        <v>1</v>
      </c>
      <c r="D34" s="279" t="s">
        <v>575</v>
      </c>
      <c r="E34" s="279"/>
      <c r="F34" s="279"/>
      <c r="G34" s="279"/>
      <c r="H34" s="295">
        <v>2</v>
      </c>
      <c r="I34" s="278">
        <f>IFERROR(VLOOKUP(H34,Factores!$O$3:$P$7,2,0)*B32*$H$2,"Introducir o revisar Valor en Columna H (Valor maximo permitido = 5)")</f>
        <v>3.125E-2</v>
      </c>
    </row>
    <row r="35" spans="2:9" ht="15.75">
      <c r="B35" s="281"/>
      <c r="C35" s="75">
        <v>2</v>
      </c>
      <c r="D35" s="279" t="s">
        <v>576</v>
      </c>
      <c r="E35" s="279"/>
      <c r="F35" s="279"/>
      <c r="G35" s="279"/>
      <c r="H35" s="295"/>
      <c r="I35" s="278"/>
    </row>
    <row r="36" spans="2:9" ht="15.75">
      <c r="B36" s="281"/>
      <c r="C36" s="75">
        <v>3</v>
      </c>
      <c r="D36" s="279" t="s">
        <v>577</v>
      </c>
      <c r="E36" s="279"/>
      <c r="F36" s="279"/>
      <c r="G36" s="279"/>
      <c r="H36" s="295"/>
      <c r="I36" s="278"/>
    </row>
    <row r="37" spans="2:9" ht="15.75">
      <c r="B37" s="281"/>
      <c r="C37" s="75">
        <v>4</v>
      </c>
      <c r="D37" s="279" t="s">
        <v>578</v>
      </c>
      <c r="E37" s="279"/>
      <c r="F37" s="279"/>
      <c r="G37" s="279"/>
      <c r="H37" s="295"/>
      <c r="I37" s="278"/>
    </row>
    <row r="38" spans="2:9" ht="15.6" customHeight="1">
      <c r="B38" s="281"/>
      <c r="C38" s="75">
        <v>5</v>
      </c>
      <c r="D38" s="285" t="s">
        <v>579</v>
      </c>
      <c r="E38" s="285"/>
      <c r="F38" s="285"/>
      <c r="G38" s="285"/>
      <c r="H38" s="295"/>
      <c r="I38" s="278"/>
    </row>
    <row r="39" spans="2:9" ht="15.75">
      <c r="B39" s="67"/>
      <c r="C39" s="67"/>
      <c r="D39" s="68"/>
      <c r="E39" s="68"/>
      <c r="F39" s="68"/>
      <c r="G39" s="68"/>
      <c r="H39" s="67"/>
      <c r="I39" s="67"/>
    </row>
    <row r="40" spans="2:9" ht="15.75">
      <c r="B40" s="281">
        <v>0.25</v>
      </c>
      <c r="C40" s="282" t="s">
        <v>580</v>
      </c>
      <c r="D40" s="282"/>
      <c r="E40" s="282"/>
      <c r="F40" s="282"/>
      <c r="G40" s="282"/>
      <c r="H40" s="282"/>
      <c r="I40" s="74"/>
    </row>
    <row r="41" spans="2:9" ht="24.95" customHeight="1">
      <c r="B41" s="281"/>
      <c r="C41" s="283" t="s">
        <v>581</v>
      </c>
      <c r="D41" s="283"/>
      <c r="E41" s="283"/>
      <c r="F41" s="283"/>
      <c r="G41" s="283"/>
      <c r="H41" s="283"/>
      <c r="I41" s="74"/>
    </row>
    <row r="42" spans="2:9" ht="15.75" customHeight="1">
      <c r="B42" s="281"/>
      <c r="C42" s="75">
        <v>1</v>
      </c>
      <c r="D42" s="279" t="s">
        <v>582</v>
      </c>
      <c r="E42" s="279"/>
      <c r="F42" s="279"/>
      <c r="G42" s="279"/>
      <c r="H42" s="295">
        <v>4</v>
      </c>
      <c r="I42" s="278">
        <f>IFERROR(VLOOKUP(H42,Factores!$O$3:$P$7,2,0)*B40*$H$2,"Introducir o revisar Valor en Columna H (Valor maximo permitido = 5)")</f>
        <v>9.375E-2</v>
      </c>
    </row>
    <row r="43" spans="2:9" ht="15.75">
      <c r="B43" s="281"/>
      <c r="C43" s="75">
        <v>2</v>
      </c>
      <c r="D43" s="279" t="s">
        <v>583</v>
      </c>
      <c r="E43" s="279"/>
      <c r="F43" s="279"/>
      <c r="G43" s="279"/>
      <c r="H43" s="295"/>
      <c r="I43" s="278"/>
    </row>
    <row r="44" spans="2:9" ht="15.75">
      <c r="B44" s="281"/>
      <c r="C44" s="75">
        <v>3</v>
      </c>
      <c r="D44" s="279" t="s">
        <v>584</v>
      </c>
      <c r="E44" s="279"/>
      <c r="F44" s="279"/>
      <c r="G44" s="279"/>
      <c r="H44" s="295"/>
      <c r="I44" s="278"/>
    </row>
    <row r="45" spans="2:9" ht="15.75">
      <c r="B45" s="281"/>
      <c r="C45" s="75">
        <v>4</v>
      </c>
      <c r="D45" s="279" t="s">
        <v>585</v>
      </c>
      <c r="E45" s="279"/>
      <c r="F45" s="279"/>
      <c r="G45" s="279"/>
      <c r="H45" s="295"/>
      <c r="I45" s="278"/>
    </row>
    <row r="46" spans="2:9" ht="15.6" customHeight="1">
      <c r="B46" s="281"/>
      <c r="C46" s="76">
        <v>5</v>
      </c>
      <c r="D46" s="280" t="s">
        <v>586</v>
      </c>
      <c r="E46" s="280"/>
      <c r="F46" s="280"/>
      <c r="G46" s="280"/>
      <c r="H46" s="295"/>
      <c r="I46" s="278"/>
    </row>
    <row r="49" spans="3:9" ht="15.75">
      <c r="C49" s="277" t="s">
        <v>587</v>
      </c>
      <c r="D49" s="277"/>
      <c r="E49" s="277"/>
      <c r="F49" s="277"/>
      <c r="G49" s="277"/>
      <c r="H49" s="277"/>
      <c r="I49" s="77">
        <f>1+I10+I18+I26+I34+I42</f>
        <v>1.1724999999999999</v>
      </c>
    </row>
  </sheetData>
  <sheetProtection algorithmName="SHA-512" hashValue="R0ic786ueN0xwhJV7d8FDq9Bll0WA12XcrjxcVJSfBG6BFRw2SwiPgZqGp9Hax0dI4PrISaXaSpUaedAqMebsw==" saltValue="2tgrgbr3DcI9CkMdSj6HfQ==" spinCount="100000" sheet="1" objects="1" scenarios="1"/>
  <mergeCells count="54">
    <mergeCell ref="C2:G2"/>
    <mergeCell ref="B3:H4"/>
    <mergeCell ref="B6:H6"/>
    <mergeCell ref="B8:B14"/>
    <mergeCell ref="C8:H8"/>
    <mergeCell ref="C9:H9"/>
    <mergeCell ref="D10:G10"/>
    <mergeCell ref="H10:H14"/>
    <mergeCell ref="I10:I14"/>
    <mergeCell ref="D11:G11"/>
    <mergeCell ref="D12:G12"/>
    <mergeCell ref="D13:G13"/>
    <mergeCell ref="D14:G14"/>
    <mergeCell ref="B16:B22"/>
    <mergeCell ref="C16:H16"/>
    <mergeCell ref="C17:H17"/>
    <mergeCell ref="D18:G18"/>
    <mergeCell ref="H18:H22"/>
    <mergeCell ref="I18:I22"/>
    <mergeCell ref="D19:G19"/>
    <mergeCell ref="D20:G20"/>
    <mergeCell ref="D21:G21"/>
    <mergeCell ref="D22:G22"/>
    <mergeCell ref="B24:B30"/>
    <mergeCell ref="C24:H24"/>
    <mergeCell ref="C25:H25"/>
    <mergeCell ref="D26:G26"/>
    <mergeCell ref="H26:H30"/>
    <mergeCell ref="I26:I30"/>
    <mergeCell ref="D27:G27"/>
    <mergeCell ref="D28:G28"/>
    <mergeCell ref="D29:G29"/>
    <mergeCell ref="D30:G30"/>
    <mergeCell ref="B32:B38"/>
    <mergeCell ref="C32:H32"/>
    <mergeCell ref="C33:H33"/>
    <mergeCell ref="D34:G34"/>
    <mergeCell ref="H34:H38"/>
    <mergeCell ref="I34:I38"/>
    <mergeCell ref="D35:G35"/>
    <mergeCell ref="D36:G36"/>
    <mergeCell ref="D37:G37"/>
    <mergeCell ref="D38:G38"/>
    <mergeCell ref="B40:B46"/>
    <mergeCell ref="C40:H40"/>
    <mergeCell ref="C41:H41"/>
    <mergeCell ref="D42:G42"/>
    <mergeCell ref="H42:H46"/>
    <mergeCell ref="C49:H49"/>
    <mergeCell ref="I42:I46"/>
    <mergeCell ref="D43:G43"/>
    <mergeCell ref="D44:G44"/>
    <mergeCell ref="D45:G45"/>
    <mergeCell ref="D46:G46"/>
  </mergeCells>
  <dataValidations count="1">
    <dataValidation type="whole" allowBlank="1" showInputMessage="1" showErrorMessage="1" sqref="H10:H14 H18:H22 H26:H30 H34:H38 H42:H46" xr:uid="{00000000-0002-0000-0F00-000000000000}">
      <formula1>1</formula1>
      <formula2>5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AMI49"/>
  <sheetViews>
    <sheetView showGridLines="0" showRowColHeaders="0" zoomScale="80" zoomScaleNormal="80" workbookViewId="0">
      <selection activeCell="D17" sqref="D17"/>
    </sheetView>
  </sheetViews>
  <sheetFormatPr baseColWidth="10" defaultColWidth="9.140625" defaultRowHeight="15.95" customHeight="1"/>
  <cols>
    <col min="1" max="1" width="11.42578125" style="1"/>
    <col min="2" max="2" width="28.42578125" style="1" customWidth="1"/>
    <col min="3" max="3" width="25.42578125" style="1" customWidth="1"/>
    <col min="4" max="4" width="19.28515625" style="1" customWidth="1"/>
    <col min="5" max="5" width="29.7109375" style="1" customWidth="1"/>
    <col min="6" max="6" width="40.140625" style="1" customWidth="1"/>
    <col min="7" max="7" width="24.7109375" style="1" customWidth="1"/>
    <col min="8" max="8" width="26" style="1" customWidth="1"/>
    <col min="9" max="9" width="12" style="1" customWidth="1"/>
    <col min="10" max="10" width="26" style="1" bestFit="1" customWidth="1"/>
    <col min="11" max="11" width="10.42578125" style="1" customWidth="1"/>
    <col min="12" max="12" width="15.85546875" style="1" customWidth="1"/>
    <col min="13" max="1023" width="11.42578125" style="1"/>
  </cols>
  <sheetData>
    <row r="1" spans="1:8" ht="15.95" customHeight="1">
      <c r="A1"/>
      <c r="B1"/>
      <c r="C1"/>
      <c r="D1"/>
      <c r="E1"/>
      <c r="F1"/>
      <c r="G1"/>
      <c r="H1"/>
    </row>
    <row r="2" spans="1:8" ht="15.95" customHeight="1">
      <c r="A2"/>
      <c r="B2" s="110"/>
      <c r="C2" s="110"/>
      <c r="D2" s="110"/>
      <c r="E2" s="110"/>
      <c r="F2" s="110"/>
      <c r="G2"/>
      <c r="H2"/>
    </row>
    <row r="3" spans="1:8" ht="15.95" customHeight="1">
      <c r="A3"/>
      <c r="B3" s="110"/>
      <c r="C3" s="2" t="s">
        <v>8</v>
      </c>
      <c r="D3" s="110"/>
      <c r="E3" s="110"/>
      <c r="F3" s="110"/>
      <c r="G3"/>
      <c r="H3"/>
    </row>
    <row r="4" spans="1:8" ht="15.95" customHeight="1">
      <c r="A4"/>
      <c r="B4" s="110"/>
      <c r="C4" s="110"/>
      <c r="D4" s="110"/>
      <c r="E4" s="110"/>
      <c r="F4" s="110"/>
      <c r="G4"/>
      <c r="H4"/>
    </row>
    <row r="5" spans="1:8" ht="15.95" customHeight="1">
      <c r="A5"/>
      <c r="B5" s="110"/>
      <c r="C5" s="110"/>
      <c r="D5" s="110"/>
      <c r="E5" s="110"/>
      <c r="F5" s="110"/>
      <c r="G5" s="165" t="s">
        <v>9</v>
      </c>
      <c r="H5"/>
    </row>
    <row r="6" spans="1:8" ht="15.95" customHeight="1">
      <c r="A6"/>
      <c r="B6" s="110"/>
      <c r="C6" s="110"/>
      <c r="D6" s="110"/>
      <c r="E6" s="110"/>
      <c r="F6" s="110"/>
      <c r="G6" s="3" t="s">
        <v>10</v>
      </c>
      <c r="H6"/>
    </row>
    <row r="7" spans="1:8" ht="15.95" customHeight="1">
      <c r="A7"/>
      <c r="B7" s="110"/>
      <c r="C7" s="110"/>
      <c r="D7" s="110"/>
      <c r="E7" s="110"/>
      <c r="F7" s="110"/>
      <c r="G7" s="4" t="s">
        <v>11</v>
      </c>
      <c r="H7"/>
    </row>
    <row r="8" spans="1:8" ht="15.95" customHeight="1">
      <c r="A8"/>
      <c r="B8"/>
      <c r="C8"/>
      <c r="D8"/>
      <c r="E8"/>
      <c r="F8"/>
      <c r="G8"/>
      <c r="H8"/>
    </row>
    <row r="9" spans="1:8" ht="15.95" customHeight="1">
      <c r="A9"/>
      <c r="B9" s="111" t="s">
        <v>12</v>
      </c>
      <c r="C9" s="184">
        <v>45627</v>
      </c>
      <c r="D9"/>
      <c r="E9"/>
    </row>
    <row r="10" spans="1:8" ht="15.95" customHeight="1">
      <c r="A10"/>
      <c r="B10"/>
      <c r="C10"/>
      <c r="D10"/>
      <c r="E10"/>
      <c r="F10" s="180" t="s">
        <v>13</v>
      </c>
      <c r="G10" s="180" t="s">
        <v>14</v>
      </c>
    </row>
    <row r="11" spans="1:8" ht="15.95" customHeight="1">
      <c r="A11"/>
      <c r="B11" s="5" t="s">
        <v>15</v>
      </c>
      <c r="C11" s="223">
        <v>45627</v>
      </c>
      <c r="D11"/>
      <c r="E11"/>
      <c r="F11" s="181">
        <f>Indices!C13</f>
        <v>45627</v>
      </c>
      <c r="G11" s="181">
        <f>Indices!D13</f>
        <v>45627</v>
      </c>
    </row>
    <row r="12" spans="1:8" ht="15.95" customHeight="1">
      <c r="A12"/>
      <c r="B12"/>
      <c r="C12"/>
      <c r="D12"/>
      <c r="E12" s="112" t="s">
        <v>16</v>
      </c>
      <c r="F12" s="200">
        <f>Indices!C14</f>
        <v>4385.1487096774199</v>
      </c>
      <c r="G12" s="203">
        <f>Indices!D14</f>
        <v>4385.1487096774199</v>
      </c>
    </row>
    <row r="13" spans="1:8" ht="15.95" customHeight="1">
      <c r="A13"/>
      <c r="B13" s="113" t="s">
        <v>17</v>
      </c>
      <c r="C13" s="113" t="s">
        <v>18</v>
      </c>
      <c r="D13"/>
      <c r="E13" s="112" t="s">
        <v>19</v>
      </c>
      <c r="F13" s="200">
        <f>Indices!C15</f>
        <v>255.18600000000001</v>
      </c>
      <c r="G13" s="203">
        <f>Indices!D15</f>
        <v>255.18600000000001</v>
      </c>
    </row>
    <row r="14" spans="1:8" ht="15.95" customHeight="1">
      <c r="A14"/>
      <c r="B14"/>
      <c r="C14"/>
      <c r="D14"/>
      <c r="E14" s="112" t="s">
        <v>20</v>
      </c>
      <c r="F14" s="200">
        <f>Indices!C16</f>
        <v>185.55799999999999</v>
      </c>
      <c r="G14" s="203">
        <f>Indices!D16</f>
        <v>185.55799999999999</v>
      </c>
    </row>
    <row r="15" spans="1:8" ht="15.95" customHeight="1">
      <c r="A15"/>
      <c r="B15" s="111" t="s">
        <v>21</v>
      </c>
      <c r="C15" s="166">
        <v>2000</v>
      </c>
      <c r="D15" s="114"/>
      <c r="E15" s="112" t="s">
        <v>22</v>
      </c>
      <c r="F15" s="200">
        <f>Indices!C17</f>
        <v>131.25</v>
      </c>
      <c r="G15" s="203">
        <f>Indices!D17</f>
        <v>131.25</v>
      </c>
    </row>
    <row r="16" spans="1:8" ht="15.95" customHeight="1">
      <c r="A16"/>
      <c r="B16" s="115" t="s">
        <v>23</v>
      </c>
      <c r="C16" s="8">
        <f>(Regresiones!C15*Capacidad^Regresiones!C14)/0.3048</f>
        <v>138.42620920703328</v>
      </c>
      <c r="D16"/>
      <c r="E16" s="5" t="s">
        <v>24</v>
      </c>
      <c r="F16" s="201">
        <f>Indices!C18</f>
        <v>144.88</v>
      </c>
      <c r="G16" s="203">
        <f>Indices!D18</f>
        <v>144.88</v>
      </c>
    </row>
    <row r="17" spans="1:8" ht="15.95" customHeight="1">
      <c r="A17"/>
      <c r="B17" s="115" t="s">
        <v>25</v>
      </c>
      <c r="C17" s="98">
        <v>10.498687664041995</v>
      </c>
      <c r="D17"/>
      <c r="E17" s="5" t="s">
        <v>26</v>
      </c>
      <c r="F17" s="201">
        <f>Indices!C19</f>
        <v>296.45516858552116</v>
      </c>
      <c r="G17" s="203">
        <f>Indices!D19</f>
        <v>296.45516858552116</v>
      </c>
    </row>
    <row r="18" spans="1:8" ht="15.95" customHeight="1">
      <c r="A18"/>
      <c r="B18" s="113" t="s">
        <v>27</v>
      </c>
      <c r="C18" s="166" t="s">
        <v>28</v>
      </c>
      <c r="D18"/>
      <c r="E18" s="5" t="s">
        <v>29</v>
      </c>
      <c r="F18" s="202">
        <f>Indices!C20</f>
        <v>0.1</v>
      </c>
      <c r="G18" s="204">
        <f>Indices!D20</f>
        <v>0.1</v>
      </c>
    </row>
    <row r="19" spans="1:8" ht="15.95" customHeight="1">
      <c r="B19" s="113" t="s">
        <v>30</v>
      </c>
      <c r="C19" s="224" t="s">
        <v>593</v>
      </c>
      <c r="F19"/>
      <c r="G19"/>
      <c r="H19"/>
    </row>
    <row r="20" spans="1:8" ht="15.95" customHeight="1" thickBot="1"/>
    <row r="21" spans="1:8" ht="26.25" thickBot="1">
      <c r="B21" s="261" t="s">
        <v>31</v>
      </c>
      <c r="C21" s="261"/>
      <c r="D21" s="10" t="s">
        <v>32</v>
      </c>
      <c r="E21" s="10" t="s">
        <v>33</v>
      </c>
      <c r="F21" s="10" t="s">
        <v>34</v>
      </c>
      <c r="G21" s="11" t="s">
        <v>35</v>
      </c>
    </row>
    <row r="22" spans="1:8" ht="24" customHeight="1" thickBot="1">
      <c r="B22" s="262" t="s">
        <v>36</v>
      </c>
      <c r="C22" s="123" t="s">
        <v>37</v>
      </c>
      <c r="D22" s="12">
        <v>0.01</v>
      </c>
      <c r="E22" s="185">
        <f>D22*(F29+F35)</f>
        <v>15569.401765959079</v>
      </c>
      <c r="F22" s="13" t="s">
        <v>38</v>
      </c>
      <c r="G22" s="263" t="s">
        <v>39</v>
      </c>
    </row>
    <row r="23" spans="1:8" ht="24" customHeight="1" thickBot="1">
      <c r="B23" s="262"/>
      <c r="C23" s="124" t="s">
        <v>40</v>
      </c>
      <c r="D23" s="15">
        <v>0.02</v>
      </c>
      <c r="E23" s="186">
        <f>D23*(F29+F35)</f>
        <v>31138.803531918158</v>
      </c>
      <c r="F23" s="257">
        <f>SUM(E22:E24)*(1+fac_iva)</f>
        <v>129693.11671043912</v>
      </c>
      <c r="G23" s="263"/>
    </row>
    <row r="24" spans="1:8" ht="24" customHeight="1" thickBot="1">
      <c r="B24" s="262"/>
      <c r="C24" s="125" t="s">
        <v>41</v>
      </c>
      <c r="D24" s="17">
        <v>0.04</v>
      </c>
      <c r="E24" s="187">
        <f>D24*(F29+F35)</f>
        <v>62277.607063836316</v>
      </c>
      <c r="F24" s="257"/>
      <c r="G24" s="263"/>
    </row>
    <row r="25" spans="1:8" ht="24.75" customHeight="1" thickBot="1">
      <c r="B25" s="264" t="s">
        <v>42</v>
      </c>
      <c r="C25" s="264"/>
      <c r="D25" s="12">
        <v>2.1428571428571401E-2</v>
      </c>
      <c r="E25" s="185">
        <f>(F23+F29+F35+F38)*D25</f>
        <v>38292.599448387264</v>
      </c>
      <c r="F25" s="265" t="s">
        <v>43</v>
      </c>
      <c r="G25" s="266" t="s">
        <v>44</v>
      </c>
    </row>
    <row r="26" spans="1:8" ht="24.75" customHeight="1" thickBot="1">
      <c r="B26" s="267" t="s">
        <v>45</v>
      </c>
      <c r="C26" s="267"/>
      <c r="D26" s="15">
        <v>1.4285714285714299E-2</v>
      </c>
      <c r="E26" s="186">
        <f>(F23+F29+F35+F38)*D26</f>
        <v>25528.399632258232</v>
      </c>
      <c r="F26" s="265"/>
      <c r="G26" s="266"/>
    </row>
    <row r="27" spans="1:8" ht="24.75" customHeight="1" thickBot="1">
      <c r="B27" s="268" t="s">
        <v>46</v>
      </c>
      <c r="C27" s="268"/>
      <c r="D27" s="17">
        <v>1.4285714285714299E-2</v>
      </c>
      <c r="E27" s="187">
        <f>(F23+F29+F35+F38)*D27</f>
        <v>25528.399632258232</v>
      </c>
      <c r="F27" s="16">
        <f>SUM(E25:E27)*(1+fac_iva)</f>
        <v>106325.78446835543</v>
      </c>
      <c r="G27" s="266"/>
    </row>
    <row r="28" spans="1:8" ht="26.25" customHeight="1" thickBot="1">
      <c r="B28" s="246" t="s">
        <v>47</v>
      </c>
      <c r="C28" s="255" t="s">
        <v>48</v>
      </c>
      <c r="D28" s="256">
        <f>SUM('Costo Tanque'!$J$2:$J$27)</f>
        <v>81834.322148843406</v>
      </c>
      <c r="E28" s="13" t="s">
        <v>49</v>
      </c>
      <c r="F28" s="19" t="s">
        <v>50</v>
      </c>
      <c r="G28" s="252" t="s">
        <v>51</v>
      </c>
      <c r="H28"/>
    </row>
    <row r="29" spans="1:8" ht="26.25" customHeight="1" thickBot="1">
      <c r="B29" s="246"/>
      <c r="C29" s="255"/>
      <c r="D29" s="256"/>
      <c r="E29" s="198">
        <f>(SUMIF('Costo Tanque'!B5:B27,"Kilogramo",'Costo Tanque'!D5:D27)*VLOOKUP(Ubicacion,Factores!$E$3:$J$7,6,0))</f>
        <v>3932.5608939822923</v>
      </c>
      <c r="F29" s="257">
        <f>E31*(1+fac_iva)</f>
        <v>469146.01821652235</v>
      </c>
      <c r="G29" s="252"/>
    </row>
    <row r="30" spans="1:8" ht="26.25" customHeight="1" thickBot="1">
      <c r="B30" s="246"/>
      <c r="C30" s="258" t="s">
        <v>52</v>
      </c>
      <c r="D30" s="259">
        <f>(SUM('Costo Tanque'!$K$2:$K$27))*(1+fac_Arancel+Indices!C32)</f>
        <v>308473.4683996301</v>
      </c>
      <c r="E30" s="188" t="s">
        <v>53</v>
      </c>
      <c r="F30" s="257"/>
      <c r="G30" s="252"/>
    </row>
    <row r="31" spans="1:8" ht="26.25" customHeight="1" thickBot="1">
      <c r="B31" s="246"/>
      <c r="C31" s="258"/>
      <c r="D31" s="260"/>
      <c r="E31" s="187">
        <f>E29+D28+D30</f>
        <v>394240.35144245578</v>
      </c>
      <c r="F31" s="257"/>
      <c r="G31" s="252"/>
    </row>
    <row r="32" spans="1:8" ht="24" customHeight="1" thickBot="1">
      <c r="B32" s="246" t="s">
        <v>54</v>
      </c>
      <c r="C32" s="250" t="s">
        <v>55</v>
      </c>
      <c r="D32" s="251">
        <f>SUM('Costo Tanque'!$L$2:$L$27)</f>
        <v>553408.3690173272</v>
      </c>
      <c r="E32" s="13" t="s">
        <v>56</v>
      </c>
      <c r="F32" s="13" t="s">
        <v>57</v>
      </c>
      <c r="G32" s="252" t="s">
        <v>51</v>
      </c>
    </row>
    <row r="33" spans="2:8" ht="24" customHeight="1" thickBot="1">
      <c r="B33" s="246"/>
      <c r="C33" s="250"/>
      <c r="D33" s="251"/>
      <c r="E33" s="186">
        <f>D32+D34</f>
        <v>921277.31439139205</v>
      </c>
      <c r="F33" s="186">
        <f>E35*(1+fac_utilidad+fac_imprevistos)</f>
        <v>1078309.0326294047</v>
      </c>
      <c r="G33" s="252"/>
    </row>
    <row r="34" spans="2:8" ht="24" customHeight="1" thickBot="1">
      <c r="B34" s="246"/>
      <c r="C34" s="253" t="s">
        <v>58</v>
      </c>
      <c r="D34" s="254">
        <f>SUM('Costo Tanque'!$M$2:$M$27)</f>
        <v>367868.94537406479</v>
      </c>
      <c r="E34" s="188" t="s">
        <v>59</v>
      </c>
      <c r="F34" s="188" t="s">
        <v>60</v>
      </c>
      <c r="G34" s="252"/>
      <c r="H34" s="20"/>
    </row>
    <row r="35" spans="2:8" ht="24" customHeight="1" thickBot="1">
      <c r="B35" s="246"/>
      <c r="C35" s="253"/>
      <c r="D35" s="251"/>
      <c r="E35" s="210">
        <f>(D32+D34)*fac_regionalizacion</f>
        <v>998434.28947167087</v>
      </c>
      <c r="F35" s="187">
        <f>F33+(fac_utilidad*E35*fac_iva)</f>
        <v>1087794.1583793855</v>
      </c>
      <c r="G35" s="252"/>
      <c r="H35" s="20"/>
    </row>
    <row r="36" spans="2:8" ht="57" customHeight="1" thickBot="1">
      <c r="B36" s="246" t="s">
        <v>61</v>
      </c>
      <c r="C36" s="246"/>
      <c r="D36" s="246"/>
      <c r="E36" s="21">
        <v>7.0000000000000007E-2</v>
      </c>
      <c r="F36" s="189">
        <f>(E36*(F35+F38))*(1+fac_iva)</f>
        <v>98972.798316281711</v>
      </c>
      <c r="G36" s="14" t="s">
        <v>62</v>
      </c>
    </row>
    <row r="37" spans="2:8" ht="57" customHeight="1" thickBot="1">
      <c r="B37" s="246" t="s">
        <v>63</v>
      </c>
      <c r="C37" s="246"/>
      <c r="D37" s="246"/>
      <c r="E37" s="21">
        <v>0.2</v>
      </c>
      <c r="F37" s="189">
        <f>(E37*(F35+F38))*(1+fac_iva)</f>
        <v>282779.42376080493</v>
      </c>
      <c r="G37" s="14" t="s">
        <v>64</v>
      </c>
    </row>
    <row r="38" spans="2:8" ht="57" customHeight="1" thickBot="1">
      <c r="B38" s="247" t="s">
        <v>65</v>
      </c>
      <c r="C38" s="247"/>
      <c r="D38" s="247"/>
      <c r="E38" s="21">
        <v>0.05</v>
      </c>
      <c r="F38" s="189">
        <f>(E38*(F23+F29+F35))*(1+fac_iva)</f>
        <v>100354.68095172764</v>
      </c>
      <c r="G38" s="14" t="s">
        <v>66</v>
      </c>
    </row>
    <row r="40" spans="2:8" ht="15.95" customHeight="1" thickBot="1">
      <c r="B40" s="248" t="s">
        <v>67</v>
      </c>
      <c r="C40" s="248"/>
      <c r="D40" s="248"/>
      <c r="E40" s="249">
        <f>F23+F27+F29+F35+F36+F37+F38</f>
        <v>2275065.9808035167</v>
      </c>
      <c r="F40" s="249"/>
    </row>
    <row r="41" spans="2:8" ht="15.95" customHeight="1" thickBot="1">
      <c r="B41" s="22"/>
      <c r="C41" s="22"/>
      <c r="D41" s="22"/>
      <c r="E41" s="22"/>
      <c r="F41" s="23"/>
      <c r="G41" s="24"/>
    </row>
    <row r="42" spans="2:8" ht="27.75" customHeight="1" thickBot="1">
      <c r="C42" s="211" t="s">
        <v>68</v>
      </c>
      <c r="D42" s="212">
        <f>C11</f>
        <v>45627</v>
      </c>
      <c r="E42" s="156" t="s">
        <v>69</v>
      </c>
      <c r="F42" s="157" t="s">
        <v>70</v>
      </c>
      <c r="G42" s="158" t="s">
        <v>71</v>
      </c>
    </row>
    <row r="43" spans="2:8" ht="27.75" customHeight="1" thickBot="1">
      <c r="B43" s="244" t="s">
        <v>72</v>
      </c>
      <c r="C43" s="244"/>
      <c r="D43" s="245"/>
      <c r="E43" s="159">
        <f>E40*G43</f>
        <v>227506.59808035169</v>
      </c>
      <c r="F43" s="18">
        <f>E43/Capacidad</f>
        <v>113.75329904017585</v>
      </c>
      <c r="G43" s="160">
        <v>0.1</v>
      </c>
    </row>
    <row r="45" spans="2:8" ht="15.95" customHeight="1">
      <c r="F45" s="25"/>
    </row>
    <row r="46" spans="2:8" ht="15.95" customHeight="1">
      <c r="F46" s="25"/>
    </row>
    <row r="47" spans="2:8" ht="15.95" customHeight="1">
      <c r="F47" s="9" t="s">
        <v>73</v>
      </c>
    </row>
    <row r="48" spans="2:8" ht="15.95" customHeight="1">
      <c r="F48" s="26"/>
    </row>
    <row r="49" spans="6:6" ht="15.95" customHeight="1">
      <c r="F49" s="26"/>
    </row>
  </sheetData>
  <sheetProtection algorithmName="SHA-512" hashValue="58raPY32Ij8Tqg8ZIy+IWHT2+w+eE8+WCS5cINGfvDFfVAFQtl8lkyPLJH6XFi0ZNpGSLDAbb86TSiT7rrAf0A==" saltValue="xM9C2153UuRNYUlsNzvCqQ==" spinCount="100000" sheet="1" objects="1" scenarios="1"/>
  <mergeCells count="28">
    <mergeCell ref="B21:C21"/>
    <mergeCell ref="B22:B24"/>
    <mergeCell ref="G22:G24"/>
    <mergeCell ref="F23:F24"/>
    <mergeCell ref="B25:C25"/>
    <mergeCell ref="F25:F26"/>
    <mergeCell ref="G25:G27"/>
    <mergeCell ref="B26:C26"/>
    <mergeCell ref="B27:C27"/>
    <mergeCell ref="B28:B31"/>
    <mergeCell ref="C28:C29"/>
    <mergeCell ref="D28:D29"/>
    <mergeCell ref="G28:G31"/>
    <mergeCell ref="F29:F31"/>
    <mergeCell ref="C30:C31"/>
    <mergeCell ref="D30:D31"/>
    <mergeCell ref="E40:F40"/>
    <mergeCell ref="B32:B35"/>
    <mergeCell ref="C32:C33"/>
    <mergeCell ref="D32:D33"/>
    <mergeCell ref="G32:G35"/>
    <mergeCell ref="C34:C35"/>
    <mergeCell ref="D34:D35"/>
    <mergeCell ref="B43:D43"/>
    <mergeCell ref="B36:D36"/>
    <mergeCell ref="B37:D37"/>
    <mergeCell ref="B38:D38"/>
    <mergeCell ref="B40:D40"/>
  </mergeCells>
  <dataValidations count="5">
    <dataValidation type="whole" allowBlank="1" showInputMessage="1" showErrorMessage="1" prompt="Rango de aplicación desde 0 hasta 3.000 Bls" sqref="C15" xr:uid="{00000000-0002-0000-0200-000000000000}">
      <formula1>0</formula1>
      <formula2>3000</formula2>
    </dataValidation>
    <dataValidation type="list" allowBlank="1" showInputMessage="1" showErrorMessage="1" prompt="Zona de Colombia donde se realizará el proyecto" sqref="C18" xr:uid="{00000000-0002-0000-0200-000001000000}">
      <formula1>Region</formula1>
    </dataValidation>
    <dataValidation operator="greaterThan" allowBlank="1" showErrorMessage="1" sqref="F11:G11" xr:uid="{00000000-0002-0000-0200-000003000000}">
      <formula1>-1</formula1>
      <formula2>0</formula2>
    </dataValidation>
    <dataValidation type="list" allowBlank="1" showInputMessage="1" showErrorMessage="1" prompt="Requerido según características del suelo" sqref="C19" xr:uid="{4B47C8E4-61E2-A04F-8D87-C48AE0774624}">
      <formula1>"SI,NO"</formula1>
    </dataValidation>
    <dataValidation operator="equal" allowBlank="1" showErrorMessage="1" sqref="F16:F18" xr:uid="{1974AF4E-7431-B140-81B1-D73898BF8AA8}">
      <formula1>0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  <ignoredErrors>
    <ignoredError sqref="D42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greaterThan" allowBlank="1" showErrorMessage="1" xr:uid="{BA3609D9-B657-4224-8838-97C5F9D5F63C}">
          <x14:formula1>
            <xm:f>Indices!$H$3:$H$69</xm:f>
          </x14:formula1>
          <xm:sqref>C11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3F03E-358F-9C4D-87F8-21093415C6BF}">
  <sheetPr>
    <tabColor theme="9" tint="-0.499984740745262"/>
  </sheetPr>
  <dimension ref="B1:W5873"/>
  <sheetViews>
    <sheetView showGridLines="0" showRowColHeaders="0" zoomScale="85" zoomScaleNormal="85" workbookViewId="0">
      <selection activeCell="S21" sqref="S21"/>
    </sheetView>
  </sheetViews>
  <sheetFormatPr baseColWidth="10" defaultColWidth="11.42578125" defaultRowHeight="15"/>
  <cols>
    <col min="2" max="2" width="39.28515625" bestFit="1" customWidth="1"/>
    <col min="3" max="3" width="33.140625" customWidth="1"/>
    <col min="4" max="4" width="32" customWidth="1"/>
    <col min="6" max="6" width="64.28515625" customWidth="1"/>
    <col min="8" max="15" width="11.42578125" style="1"/>
    <col min="18" max="19" width="11.42578125" style="1"/>
    <col min="21" max="23" width="11.42578125" style="1"/>
  </cols>
  <sheetData>
    <row r="1" spans="2:23">
      <c r="C1" t="s">
        <v>74</v>
      </c>
      <c r="H1" s="1" t="s">
        <v>597</v>
      </c>
      <c r="R1"/>
      <c r="S1"/>
      <c r="U1"/>
      <c r="V1"/>
      <c r="W1"/>
    </row>
    <row r="2" spans="2:23" ht="75">
      <c r="B2" s="168" t="s">
        <v>75</v>
      </c>
      <c r="D2" t="s">
        <v>76</v>
      </c>
      <c r="F2" s="169" t="s">
        <v>77</v>
      </c>
      <c r="H2" s="303" t="s">
        <v>78</v>
      </c>
      <c r="I2" s="303" t="s">
        <v>75</v>
      </c>
      <c r="J2" s="303" t="s">
        <v>79</v>
      </c>
      <c r="K2" s="303" t="s">
        <v>24</v>
      </c>
      <c r="L2" s="303" t="s">
        <v>80</v>
      </c>
      <c r="M2" s="303" t="s">
        <v>81</v>
      </c>
      <c r="N2" s="303" t="s">
        <v>82</v>
      </c>
      <c r="O2" s="303" t="s">
        <v>83</v>
      </c>
      <c r="R2" t="s">
        <v>84</v>
      </c>
      <c r="S2" t="s">
        <v>85</v>
      </c>
      <c r="U2" t="s">
        <v>86</v>
      </c>
      <c r="V2" s="170" t="s">
        <v>78</v>
      </c>
      <c r="W2" s="170" t="s">
        <v>87</v>
      </c>
    </row>
    <row r="3" spans="2:23">
      <c r="B3" s="171" t="s">
        <v>88</v>
      </c>
      <c r="C3" t="s">
        <v>89</v>
      </c>
      <c r="D3" s="172" t="s">
        <v>90</v>
      </c>
      <c r="F3" s="173" t="s">
        <v>91</v>
      </c>
      <c r="H3" s="227">
        <v>43617</v>
      </c>
      <c r="I3" s="228">
        <f>+AVERAGEIF(TRM_dia[MES],Tabla3[[#This Row],[Fecha]],TRM_dia[TRM])</f>
        <v>3260.5169999999989</v>
      </c>
      <c r="J3" s="1">
        <v>211.2</v>
      </c>
      <c r="K3" s="1">
        <v>102.71</v>
      </c>
      <c r="M3" s="1">
        <v>140.6</v>
      </c>
      <c r="N3" s="228">
        <f>+INDEX(Tabla2[Salarios],MATCH(YEAR(Tabla3[[#This Row],[Fecha]]),Tabla2[año],0))/Tabla3[[#This Row],[TRM año de cálculo $/USD]]</f>
        <v>253.98303397896723</v>
      </c>
      <c r="O3" s="230">
        <f>+Tabla3[[#This Row],[IPC]]/Tabla3[[#This Row],[TRM año de cálculo $/USD]]</f>
        <v>3.1501139236507596E-2</v>
      </c>
      <c r="R3">
        <v>2009</v>
      </c>
      <c r="S3" s="174">
        <v>496900</v>
      </c>
      <c r="U3" s="175">
        <f t="shared" ref="U3:U66" si="0">+DATE(YEAR(V3),MONTH(V3),1)</f>
        <v>39814</v>
      </c>
      <c r="V3" s="176">
        <v>39814</v>
      </c>
      <c r="W3" s="177">
        <v>2243.59</v>
      </c>
    </row>
    <row r="4" spans="2:23">
      <c r="B4" s="168" t="s">
        <v>24</v>
      </c>
      <c r="D4" s="172" t="s">
        <v>92</v>
      </c>
      <c r="F4" s="169" t="s">
        <v>93</v>
      </c>
      <c r="H4" s="227">
        <v>43647</v>
      </c>
      <c r="I4" s="228">
        <f>+AVERAGEIF(TRM_dia[MES],Tabla3[[#This Row],[Fecha]],TRM_dia[TRM])</f>
        <v>3206.6003225806448</v>
      </c>
      <c r="J4" s="1">
        <v>202.4</v>
      </c>
      <c r="K4" s="1">
        <v>102.94</v>
      </c>
      <c r="M4" s="1">
        <v>140.19999999999999</v>
      </c>
      <c r="N4" s="228">
        <f>+INDEX(Tabla2[Salarios],MATCH(YEAR(Tabla3[[#This Row],[Fecha]]),Tabla2[año],0))/Tabla3[[#This Row],[TRM año de cálculo $/USD]]</f>
        <v>258.25357596594364</v>
      </c>
      <c r="O4" s="230">
        <f>+Tabla3[[#This Row],[IPC]]/Tabla3[[#This Row],[TRM año de cálculo $/USD]]</f>
        <v>3.2102535284832368E-2</v>
      </c>
      <c r="R4">
        <v>2010</v>
      </c>
      <c r="S4" s="174">
        <v>515000</v>
      </c>
      <c r="U4" s="175">
        <f t="shared" si="0"/>
        <v>39814</v>
      </c>
      <c r="V4" s="176">
        <v>39815</v>
      </c>
      <c r="W4" s="177">
        <v>2243.59</v>
      </c>
    </row>
    <row r="5" spans="2:23">
      <c r="B5" s="6" t="s">
        <v>22</v>
      </c>
      <c r="C5" t="s">
        <v>80</v>
      </c>
      <c r="D5" s="172" t="s">
        <v>94</v>
      </c>
      <c r="F5" s="169" t="s">
        <v>95</v>
      </c>
      <c r="H5" s="227">
        <v>43678</v>
      </c>
      <c r="I5" s="228">
        <f>+AVERAGEIF(TRM_dia[MES],Tabla3[[#This Row],[Fecha]],TRM_dia[TRM])</f>
        <v>3410.7290322580643</v>
      </c>
      <c r="J5" s="1">
        <v>199.1</v>
      </c>
      <c r="K5" s="1">
        <v>103.03</v>
      </c>
      <c r="M5" s="1">
        <v>140.4</v>
      </c>
      <c r="N5" s="228">
        <f>+INDEX(Tabla2[Salarios],MATCH(YEAR(Tabla3[[#This Row],[Fecha]]),Tabla2[año],0))/Tabla3[[#This Row],[TRM año de cálculo $/USD]]</f>
        <v>242.79735861976346</v>
      </c>
      <c r="O5" s="230">
        <f>+Tabla3[[#This Row],[IPC]]/Tabla3[[#This Row],[TRM año de cálculo $/USD]]</f>
        <v>3.0207618085623548E-2</v>
      </c>
      <c r="R5">
        <v>2011</v>
      </c>
      <c r="S5" s="174">
        <v>535600</v>
      </c>
      <c r="U5" s="175">
        <f t="shared" si="0"/>
        <v>39814</v>
      </c>
      <c r="V5" s="176">
        <v>39816</v>
      </c>
      <c r="W5" s="177">
        <v>2234.81</v>
      </c>
    </row>
    <row r="6" spans="2:23">
      <c r="B6" s="168" t="s">
        <v>81</v>
      </c>
      <c r="C6" t="s">
        <v>96</v>
      </c>
      <c r="D6" s="172" t="s">
        <v>97</v>
      </c>
      <c r="F6" s="173" t="s">
        <v>91</v>
      </c>
      <c r="H6" s="227">
        <v>43709</v>
      </c>
      <c r="I6" s="228">
        <f>+AVERAGEIF(TRM_dia[MES],Tabla3[[#This Row],[Fecha]],TRM_dia[TRM])</f>
        <v>3399.4570000000008</v>
      </c>
      <c r="J6" s="1">
        <v>197.9</v>
      </c>
      <c r="K6" s="1">
        <v>103.26</v>
      </c>
      <c r="M6" s="1">
        <v>140</v>
      </c>
      <c r="N6" s="228">
        <f>+INDEX(Tabla2[Salarios],MATCH(YEAR(Tabla3[[#This Row],[Fecha]]),Tabla2[año],0))/Tabla3[[#This Row],[TRM año de cálculo $/USD]]</f>
        <v>243.60243415345445</v>
      </c>
      <c r="O6" s="230">
        <f>+Tabla3[[#This Row],[IPC]]/Tabla3[[#This Row],[TRM año de cálculo $/USD]]</f>
        <v>3.0375439371640819E-2</v>
      </c>
      <c r="R6">
        <v>2012</v>
      </c>
      <c r="S6" s="174">
        <v>566700</v>
      </c>
      <c r="U6" s="175">
        <f t="shared" si="0"/>
        <v>39814</v>
      </c>
      <c r="V6" s="176">
        <v>39817</v>
      </c>
      <c r="W6" s="177">
        <v>2234.81</v>
      </c>
    </row>
    <row r="7" spans="2:23">
      <c r="B7" s="168" t="s">
        <v>26</v>
      </c>
      <c r="C7" t="s">
        <v>98</v>
      </c>
      <c r="F7" s="97" t="s">
        <v>99</v>
      </c>
      <c r="H7" s="227">
        <v>43739</v>
      </c>
      <c r="I7" s="228">
        <f>+AVERAGEIF(TRM_dia[MES],Tabla3[[#This Row],[Fecha]],TRM_dia[TRM])</f>
        <v>3433.311612903226</v>
      </c>
      <c r="J7" s="1">
        <v>193.1</v>
      </c>
      <c r="K7" s="1">
        <v>103.43</v>
      </c>
      <c r="M7" s="1">
        <v>140</v>
      </c>
      <c r="N7" s="228">
        <f>+INDEX(Tabla2[Salarios],MATCH(YEAR(Tabla3[[#This Row],[Fecha]]),Tabla2[año],0))/Tabla3[[#This Row],[TRM año de cálculo $/USD]]</f>
        <v>241.2003608666738</v>
      </c>
      <c r="O7" s="230">
        <f>+Tabla3[[#This Row],[IPC]]/Tabla3[[#This Row],[TRM año de cálculo $/USD]]</f>
        <v>3.0125433302146166E-2</v>
      </c>
      <c r="R7">
        <v>2013</v>
      </c>
      <c r="S7" s="174">
        <v>589500</v>
      </c>
      <c r="U7" s="175">
        <f t="shared" si="0"/>
        <v>39814</v>
      </c>
      <c r="V7" s="176">
        <v>39818</v>
      </c>
      <c r="W7" s="177">
        <v>2234.81</v>
      </c>
    </row>
    <row r="8" spans="2:23">
      <c r="B8" s="178" t="s">
        <v>100</v>
      </c>
      <c r="H8" s="227">
        <v>43770</v>
      </c>
      <c r="I8" s="228">
        <f>+AVERAGEIF(TRM_dia[MES],Tabla3[[#This Row],[Fecha]],TRM_dia[TRM])</f>
        <v>3401.4730000000004</v>
      </c>
      <c r="J8" s="1">
        <v>189.6</v>
      </c>
      <c r="K8" s="1">
        <v>103.54</v>
      </c>
      <c r="M8" s="1">
        <v>140</v>
      </c>
      <c r="N8" s="228">
        <f>+INDEX(Tabla2[Salarios],MATCH(YEAR(Tabla3[[#This Row],[Fecha]]),Tabla2[año],0))/Tabla3[[#This Row],[TRM año de cálculo $/USD]]</f>
        <v>243.4580547897925</v>
      </c>
      <c r="O8" s="230">
        <f>+Tabla3[[#This Row],[IPC]]/Tabla3[[#This Row],[TRM año de cálculo $/USD]]</f>
        <v>3.0439753600866447E-2</v>
      </c>
      <c r="R8">
        <v>2014</v>
      </c>
      <c r="S8" s="174">
        <v>616000</v>
      </c>
      <c r="U8" s="175">
        <f t="shared" si="0"/>
        <v>39814</v>
      </c>
      <c r="V8" s="176">
        <v>39819</v>
      </c>
      <c r="W8" s="177">
        <v>2227.2399999999998</v>
      </c>
    </row>
    <row r="9" spans="2:23">
      <c r="H9" s="227">
        <v>43800</v>
      </c>
      <c r="I9" s="228">
        <f>+AVERAGEIF(TRM_dia[MES],Tabla3[[#This Row],[Fecha]],TRM_dia[TRM])</f>
        <v>3378.050645161291</v>
      </c>
      <c r="J9" s="1">
        <v>186.1</v>
      </c>
      <c r="K9" s="1">
        <v>103.8</v>
      </c>
      <c r="M9" s="1">
        <v>140.1</v>
      </c>
      <c r="N9" s="228">
        <f>+INDEX(Tabla2[Salarios],MATCH(YEAR(Tabla3[[#This Row],[Fecha]]),Tabla2[año],0))/Tabla3[[#This Row],[TRM año de cálculo $/USD]]</f>
        <v>245.14611738760954</v>
      </c>
      <c r="O9" s="230">
        <f>+Tabla3[[#This Row],[IPC]]/Tabla3[[#This Row],[TRM año de cálculo $/USD]]</f>
        <v>3.0727780872285851E-2</v>
      </c>
      <c r="R9">
        <v>2015</v>
      </c>
      <c r="S9" s="174">
        <v>644350</v>
      </c>
      <c r="U9" s="175">
        <f t="shared" si="0"/>
        <v>39814</v>
      </c>
      <c r="V9" s="176">
        <v>39820</v>
      </c>
      <c r="W9" s="177">
        <v>2197.7199999999998</v>
      </c>
    </row>
    <row r="10" spans="2:23">
      <c r="H10" s="227">
        <v>43831</v>
      </c>
      <c r="I10" s="228">
        <f>+AVERAGEIF(TRM_dia[MES],Tabla3[[#This Row],[Fecha]],TRM_dia[TRM])</f>
        <v>3311.1893548387097</v>
      </c>
      <c r="J10" s="1">
        <v>188.9</v>
      </c>
      <c r="K10" s="1">
        <v>104.24</v>
      </c>
      <c r="M10" s="1">
        <v>142.1</v>
      </c>
      <c r="N10" s="228">
        <f>+INDEX(Tabla2[Salarios],MATCH(YEAR(Tabla3[[#This Row],[Fecha]]),Tabla2[año],0))/Tabla3[[#This Row],[TRM año de cálculo $/USD]]</f>
        <v>265.10202405587233</v>
      </c>
      <c r="O10" s="230">
        <f>+Tabla3[[#This Row],[IPC]]/Tabla3[[#This Row],[TRM año de cálculo $/USD]]</f>
        <v>3.1481135274753137E-2</v>
      </c>
      <c r="R10">
        <v>2016</v>
      </c>
      <c r="S10" s="174">
        <v>689455</v>
      </c>
      <c r="U10" s="175">
        <f t="shared" si="0"/>
        <v>39814</v>
      </c>
      <c r="V10" s="176">
        <v>39821</v>
      </c>
      <c r="W10" s="177">
        <v>2214.13</v>
      </c>
    </row>
    <row r="11" spans="2:23">
      <c r="C11" s="179">
        <f>+MATCH(Inicio!C11,Tabla3[Fecha],0)</f>
        <v>67</v>
      </c>
      <c r="D11" s="179">
        <f>+MATCH(Inicio!C9,Tabla3[Fecha],0)</f>
        <v>67</v>
      </c>
      <c r="H11" s="227">
        <v>43862</v>
      </c>
      <c r="I11" s="228">
        <f>+AVERAGEIF(TRM_dia[MES],Tabla3[[#This Row],[Fecha]],TRM_dia[TRM])</f>
        <v>3411.0527586206899</v>
      </c>
      <c r="J11" s="1">
        <v>188.3</v>
      </c>
      <c r="K11" s="1">
        <v>104.94</v>
      </c>
      <c r="M11" s="1">
        <v>143.9</v>
      </c>
      <c r="N11" s="228">
        <f>+INDEX(Tabla2[Salarios],MATCH(YEAR(Tabla3[[#This Row],[Fecha]]),Tabla2[año],0))/Tabla3[[#This Row],[TRM año de cálculo $/USD]]</f>
        <v>257.34078658899216</v>
      </c>
      <c r="O11" s="230">
        <f>+Tabla3[[#This Row],[IPC]]/Tabla3[[#This Row],[TRM año de cálculo $/USD]]</f>
        <v>3.0764695660243629E-2</v>
      </c>
      <c r="R11">
        <v>2017</v>
      </c>
      <c r="S11" s="174">
        <v>737717</v>
      </c>
      <c r="U11" s="175">
        <f t="shared" si="0"/>
        <v>39814</v>
      </c>
      <c r="V11" s="176">
        <v>39822</v>
      </c>
      <c r="W11" s="177">
        <v>2220.8200000000002</v>
      </c>
    </row>
    <row r="12" spans="2:23">
      <c r="B12" s="1"/>
      <c r="C12" s="180" t="s">
        <v>13</v>
      </c>
      <c r="D12" s="180" t="s">
        <v>14</v>
      </c>
      <c r="H12" s="227">
        <v>43891</v>
      </c>
      <c r="I12" s="228">
        <f>+AVERAGEIF(TRM_dia[MES],Tabla3[[#This Row],[Fecha]],TRM_dia[TRM])</f>
        <v>3877.0483870967751</v>
      </c>
      <c r="J12" s="1">
        <v>191.1</v>
      </c>
      <c r="K12" s="1">
        <v>105.53</v>
      </c>
      <c r="M12" s="1">
        <v>143.9</v>
      </c>
      <c r="N12" s="228">
        <f>+INDEX(Tabla2[Salarios],MATCH(YEAR(Tabla3[[#This Row],[Fecha]]),Tabla2[año],0))/Tabla3[[#This Row],[TRM año de cálculo $/USD]]</f>
        <v>226.41012243267861</v>
      </c>
      <c r="O12" s="230">
        <f>+Tabla3[[#This Row],[IPC]]/Tabla3[[#This Row],[TRM año de cálculo $/USD]]</f>
        <v>2.7219159902985721E-2</v>
      </c>
      <c r="R12">
        <v>2018</v>
      </c>
      <c r="S12" s="174">
        <v>781242</v>
      </c>
      <c r="U12" s="175">
        <f t="shared" si="0"/>
        <v>39814</v>
      </c>
      <c r="V12" s="176">
        <v>39823</v>
      </c>
      <c r="W12" s="177">
        <v>2216.23</v>
      </c>
    </row>
    <row r="13" spans="2:23">
      <c r="B13" s="1"/>
      <c r="C13" s="181">
        <f>Inicio!C11</f>
        <v>45627</v>
      </c>
      <c r="D13" s="181">
        <f>Inicio!C9</f>
        <v>45627</v>
      </c>
      <c r="H13" s="227">
        <v>43922</v>
      </c>
      <c r="I13" s="228">
        <f>+AVERAGEIF(TRM_dia[MES],Tabla3[[#This Row],[Fecha]],TRM_dia[TRM])</f>
        <v>3977.3933333333321</v>
      </c>
      <c r="J13" s="1">
        <v>191.4</v>
      </c>
      <c r="K13" s="1">
        <v>105.7</v>
      </c>
      <c r="M13" s="1">
        <v>143.9</v>
      </c>
      <c r="N13" s="228">
        <f>+INDEX(Tabla2[Salarios],MATCH(YEAR(Tabla3[[#This Row],[Fecha]]),Tabla2[año],0))/Tabla3[[#This Row],[TRM año de cálculo $/USD]]</f>
        <v>220.69806187972364</v>
      </c>
      <c r="O13" s="230">
        <f>+Tabla3[[#This Row],[IPC]]/Tabla3[[#This Row],[TRM año de cálculo $/USD]]</f>
        <v>2.6575194138874884E-2</v>
      </c>
      <c r="R13">
        <v>2019</v>
      </c>
      <c r="S13" s="174">
        <v>828116</v>
      </c>
      <c r="U13" s="175">
        <f t="shared" si="0"/>
        <v>39814</v>
      </c>
      <c r="V13" s="176">
        <v>39824</v>
      </c>
      <c r="W13" s="177">
        <v>2216.23</v>
      </c>
    </row>
    <row r="14" spans="2:23">
      <c r="B14" s="6" t="s">
        <v>16</v>
      </c>
      <c r="C14" s="301" cm="1">
        <f t="array" ref="C14">+INDEX(Tabla3[TRM año de cálculo $/USD],$C$11)</f>
        <v>4385.1487096774199</v>
      </c>
      <c r="D14" s="7" cm="1">
        <f t="array" ref="D14">+INDEX(Tabla3[TRM año de cálculo $/USD],$D$11)</f>
        <v>4385.1487096774199</v>
      </c>
      <c r="H14" s="227">
        <v>43952</v>
      </c>
      <c r="I14" s="228">
        <f>+AVERAGEIF(TRM_dia[MES],Tabla3[[#This Row],[Fecha]],TRM_dia[TRM])</f>
        <v>3858.1916129032265</v>
      </c>
      <c r="J14" s="1">
        <v>188.8</v>
      </c>
      <c r="K14" s="1">
        <v>105.36</v>
      </c>
      <c r="M14" s="1">
        <v>143.80000000000001</v>
      </c>
      <c r="N14" s="228">
        <f>+INDEX(Tabla2[Salarios],MATCH(YEAR(Tabla3[[#This Row],[Fecha]]),Tabla2[año],0))/Tabla3[[#This Row],[TRM año de cálculo $/USD]]</f>
        <v>227.51669384804543</v>
      </c>
      <c r="O14" s="230">
        <f>+Tabla3[[#This Row],[IPC]]/Tabla3[[#This Row],[TRM año de cálculo $/USD]]</f>
        <v>2.7308130484664631E-2</v>
      </c>
      <c r="R14">
        <v>2020</v>
      </c>
      <c r="S14" s="174">
        <v>877803</v>
      </c>
      <c r="U14" s="175">
        <f t="shared" si="0"/>
        <v>39814</v>
      </c>
      <c r="V14" s="176">
        <v>39825</v>
      </c>
      <c r="W14" s="177">
        <v>2216.23</v>
      </c>
    </row>
    <row r="15" spans="2:23">
      <c r="B15" s="6" t="s">
        <v>101</v>
      </c>
      <c r="C15" s="301" cm="1">
        <f t="array" ref="C15">+INDEX(Tabla3[PPI USA - ACERO],$C$11)</f>
        <v>255.18600000000001</v>
      </c>
      <c r="D15" s="7" cm="1">
        <f t="array" ref="D15">+INDEX(Tabla3[PPI USA - ACERO],$D$11)</f>
        <v>255.18600000000001</v>
      </c>
      <c r="H15" s="227">
        <v>43983</v>
      </c>
      <c r="I15" s="228">
        <f>+AVERAGEIF(TRM_dia[MES],Tabla3[[#This Row],[Fecha]],TRM_dia[TRM])</f>
        <v>3701.6043333333346</v>
      </c>
      <c r="J15" s="1">
        <v>185.9</v>
      </c>
      <c r="K15" s="1">
        <v>104.97</v>
      </c>
      <c r="M15" s="1">
        <v>144.1</v>
      </c>
      <c r="N15" s="228">
        <f>+INDEX(Tabla2[Salarios],MATCH(YEAR(Tabla3[[#This Row],[Fecha]]),Tabla2[año],0))/Tabla3[[#This Row],[TRM año de cálculo $/USD]]</f>
        <v>237.14122876269948</v>
      </c>
      <c r="O15" s="230">
        <f>+Tabla3[[#This Row],[IPC]]/Tabla3[[#This Row],[TRM año de cálculo $/USD]]</f>
        <v>2.835797415048771E-2</v>
      </c>
      <c r="R15">
        <v>2021</v>
      </c>
      <c r="S15" s="174">
        <v>908526</v>
      </c>
      <c r="U15" s="175">
        <f t="shared" si="0"/>
        <v>39814</v>
      </c>
      <c r="V15" s="176">
        <v>39826</v>
      </c>
      <c r="W15" s="177">
        <v>2216.23</v>
      </c>
    </row>
    <row r="16" spans="2:23">
      <c r="B16" s="6" t="s">
        <v>20</v>
      </c>
      <c r="C16" s="301" cm="1">
        <f t="array" ref="C16">+INDEX(Tabla3[PPI USA – INSTR. DE CONTROL PROC. INDUSTR.],$C$11)</f>
        <v>185.55799999999999</v>
      </c>
      <c r="D16" s="7" cm="1">
        <f t="array" ref="D16">+INDEX(Tabla3[PPI USA – INSTR. DE CONTROL PROC. INDUSTR.],$D$11)</f>
        <v>185.55799999999999</v>
      </c>
      <c r="H16" s="227">
        <v>44013</v>
      </c>
      <c r="I16" s="228">
        <f>+AVERAGEIF(TRM_dia[MES],Tabla3[[#This Row],[Fecha]],TRM_dia[TRM])</f>
        <v>3657.8667741935478</v>
      </c>
      <c r="J16" s="1">
        <v>185.9</v>
      </c>
      <c r="K16" s="1">
        <v>104.97</v>
      </c>
      <c r="M16" s="1">
        <v>144.1</v>
      </c>
      <c r="N16" s="228">
        <f>+INDEX(Tabla2[Salarios],MATCH(YEAR(Tabla3[[#This Row],[Fecha]]),Tabla2[año],0))/Tabla3[[#This Row],[TRM año de cálculo $/USD]]</f>
        <v>239.97675535723408</v>
      </c>
      <c r="O16" s="230">
        <f>+Tabla3[[#This Row],[IPC]]/Tabla3[[#This Row],[TRM año de cálculo $/USD]]</f>
        <v>2.8697053906000389E-2</v>
      </c>
      <c r="R16">
        <v>2022</v>
      </c>
      <c r="S16" s="174">
        <v>1000000</v>
      </c>
      <c r="U16" s="175">
        <f t="shared" si="0"/>
        <v>39814</v>
      </c>
      <c r="V16" s="176">
        <v>39827</v>
      </c>
      <c r="W16" s="177">
        <v>2226.87</v>
      </c>
    </row>
    <row r="17" spans="2:23">
      <c r="B17" s="6" t="s">
        <v>22</v>
      </c>
      <c r="C17" s="301" cm="1">
        <f t="array" ref="C17">+INDEX(Tabla3[ICOCIV],$C$11)</f>
        <v>131.25</v>
      </c>
      <c r="D17" s="7" cm="1">
        <f t="array" ref="D17">+INDEX(Tabla3[ICOCIV],$D$11)</f>
        <v>131.25</v>
      </c>
      <c r="H17" s="227">
        <v>44044</v>
      </c>
      <c r="I17" s="228">
        <f>+AVERAGEIF(TRM_dia[MES],Tabla3[[#This Row],[Fecha]],TRM_dia[TRM])</f>
        <v>3783.0258064516138</v>
      </c>
      <c r="J17" s="1">
        <v>183.6</v>
      </c>
      <c r="K17" s="1">
        <v>104.96</v>
      </c>
      <c r="M17" s="1">
        <v>144.1</v>
      </c>
      <c r="N17" s="228">
        <f>+INDEX(Tabla2[Salarios],MATCH(YEAR(Tabla3[[#This Row],[Fecha]]),Tabla2[año],0))/Tabla3[[#This Row],[TRM año de cálculo $/USD]]</f>
        <v>232.03727516290931</v>
      </c>
      <c r="O17" s="230">
        <f>+Tabla3[[#This Row],[IPC]]/Tabla3[[#This Row],[TRM año de cálculo $/USD]]</f>
        <v>2.7744986518727959E-2</v>
      </c>
      <c r="R17" s="1">
        <v>2023</v>
      </c>
      <c r="S17" s="231">
        <v>1160000</v>
      </c>
      <c r="U17" s="175">
        <f t="shared" si="0"/>
        <v>39814</v>
      </c>
      <c r="V17" s="176">
        <v>39828</v>
      </c>
      <c r="W17" s="177">
        <v>2234.4</v>
      </c>
    </row>
    <row r="18" spans="2:23">
      <c r="B18" s="5" t="s">
        <v>24</v>
      </c>
      <c r="C18" s="302" cm="1">
        <f t="array" ref="C18">+INDEX(Tabla3[IPC],$C$11)</f>
        <v>144.88</v>
      </c>
      <c r="D18" s="7" cm="1">
        <f t="array" ref="D18">+INDEX(Tabla3[IPC],$D$11)</f>
        <v>144.88</v>
      </c>
      <c r="H18" s="227">
        <v>44075</v>
      </c>
      <c r="I18" s="228">
        <f>+AVERAGEIF(TRM_dia[MES],Tabla3[[#This Row],[Fecha]],TRM_dia[TRM])</f>
        <v>3750.2153333333326</v>
      </c>
      <c r="J18" s="1">
        <v>181.2</v>
      </c>
      <c r="K18" s="1">
        <v>105.29</v>
      </c>
      <c r="M18" s="1">
        <v>144.1</v>
      </c>
      <c r="N18" s="228">
        <f>+INDEX(Tabla2[Salarios],MATCH(YEAR(Tabla3[[#This Row],[Fecha]]),Tabla2[año],0))/Tabla3[[#This Row],[TRM año de cálculo $/USD]]</f>
        <v>234.0673593320775</v>
      </c>
      <c r="O18" s="230">
        <f>+Tabla3[[#This Row],[IPC]]/Tabla3[[#This Row],[TRM año de cálculo $/USD]]</f>
        <v>2.8075721163033668E-2</v>
      </c>
      <c r="R18" s="1">
        <v>2024</v>
      </c>
      <c r="S18" s="232">
        <v>1300000</v>
      </c>
      <c r="U18" s="175">
        <f t="shared" si="0"/>
        <v>39814</v>
      </c>
      <c r="V18" s="176">
        <v>39829</v>
      </c>
      <c r="W18" s="177">
        <v>2249.64</v>
      </c>
    </row>
    <row r="19" spans="2:23">
      <c r="B19" s="5" t="s">
        <v>26</v>
      </c>
      <c r="C19" s="302" cm="1">
        <f t="array" ref="C19">+INDEX(Tabla3[FACTOR  INCREMENTO MANO DE OBRA],$C$11)</f>
        <v>296.45516858552116</v>
      </c>
      <c r="D19" s="7" cm="1">
        <f t="array" ref="D19">+INDEX(Tabla3[FACTOR  INCREMENTO MANO DE OBRA],$D$11)</f>
        <v>296.45516858552116</v>
      </c>
      <c r="H19" s="227">
        <v>44105</v>
      </c>
      <c r="I19" s="228">
        <f>+AVERAGEIF(TRM_dia[MES],Tabla3[[#This Row],[Fecha]],TRM_dia[TRM])</f>
        <v>3833.7883870967744</v>
      </c>
      <c r="J19" s="1">
        <v>182.7</v>
      </c>
      <c r="K19" s="1">
        <v>105.23</v>
      </c>
      <c r="M19" s="1">
        <v>144.6</v>
      </c>
      <c r="N19" s="228">
        <f>+INDEX(Tabla2[Salarios],MATCH(YEAR(Tabla3[[#This Row],[Fecha]]),Tabla2[año],0))/Tabla3[[#This Row],[TRM año de cálculo $/USD]]</f>
        <v>228.96490660631815</v>
      </c>
      <c r="O19" s="230">
        <f>+Tabla3[[#This Row],[IPC]]/Tabla3[[#This Row],[TRM año de cálculo $/USD]]</f>
        <v>2.7448045999139737E-2</v>
      </c>
      <c r="U19" s="175">
        <f t="shared" si="0"/>
        <v>39814</v>
      </c>
      <c r="V19" s="176">
        <v>39830</v>
      </c>
      <c r="W19" s="177">
        <v>2227.6799999999998</v>
      </c>
    </row>
    <row r="20" spans="2:23">
      <c r="B20" s="5" t="s">
        <v>29</v>
      </c>
      <c r="C20" s="183">
        <v>0.1</v>
      </c>
      <c r="D20" s="199">
        <v>0.1</v>
      </c>
      <c r="H20" s="227">
        <v>44136</v>
      </c>
      <c r="I20" s="228">
        <f>+AVERAGEIF(TRM_dia[MES],Tabla3[[#This Row],[Fecha]],TRM_dia[TRM])</f>
        <v>3685.6266666666661</v>
      </c>
      <c r="J20" s="1">
        <v>186.6</v>
      </c>
      <c r="K20" s="1">
        <v>105.08</v>
      </c>
      <c r="M20" s="1">
        <v>144.9</v>
      </c>
      <c r="N20" s="228">
        <f>+INDEX(Tabla2[Salarios],MATCH(YEAR(Tabla3[[#This Row],[Fecha]]),Tabla2[año],0))/Tabla3[[#This Row],[TRM año de cálculo $/USD]]</f>
        <v>238.16926655620756</v>
      </c>
      <c r="O20" s="230">
        <f>+Tabla3[[#This Row],[IPC]]/Tabla3[[#This Row],[TRM año de cálculo $/USD]]</f>
        <v>2.8510755294441113E-2</v>
      </c>
      <c r="U20" s="175">
        <f t="shared" si="0"/>
        <v>39814</v>
      </c>
      <c r="V20" s="176">
        <v>39831</v>
      </c>
      <c r="W20" s="177">
        <v>2227.6799999999998</v>
      </c>
    </row>
    <row r="21" spans="2:23">
      <c r="H21" s="227">
        <v>44166</v>
      </c>
      <c r="I21" s="228">
        <f>+AVERAGEIF(TRM_dia[MES],Tabla3[[#This Row],[Fecha]],TRM_dia[TRM])</f>
        <v>3466.1270967741934</v>
      </c>
      <c r="J21" s="1">
        <v>188.7</v>
      </c>
      <c r="K21" s="1">
        <v>105.48</v>
      </c>
      <c r="M21" s="1">
        <v>145</v>
      </c>
      <c r="N21" s="228">
        <f>+INDEX(Tabla2[Salarios],MATCH(YEAR(Tabla3[[#This Row],[Fecha]]),Tabla2[año],0))/Tabla3[[#This Row],[TRM año de cálculo $/USD]]</f>
        <v>253.25182126672198</v>
      </c>
      <c r="O21" s="230">
        <f>+Tabla3[[#This Row],[IPC]]/Tabla3[[#This Row],[TRM año de cálculo $/USD]]</f>
        <v>3.0431659617492574E-2</v>
      </c>
      <c r="U21" s="175">
        <f t="shared" si="0"/>
        <v>39814</v>
      </c>
      <c r="V21" s="176">
        <v>39832</v>
      </c>
      <c r="W21" s="177">
        <v>2227.6799999999998</v>
      </c>
    </row>
    <row r="22" spans="2:23">
      <c r="H22" s="227">
        <v>44197</v>
      </c>
      <c r="I22" s="228">
        <f>+AVERAGEIF(TRM_dia[MES],Tabla3[[#This Row],[Fecha]],TRM_dia[TRM])</f>
        <v>3491.3216129032267</v>
      </c>
      <c r="J22" s="1">
        <v>197.4</v>
      </c>
      <c r="K22" s="1">
        <v>105.91</v>
      </c>
      <c r="L22" s="1">
        <v>100.89</v>
      </c>
      <c r="M22" s="1">
        <v>144.9</v>
      </c>
      <c r="N22" s="228">
        <f>+INDEX(Tabla2[Salarios],MATCH(YEAR(Tabla3[[#This Row],[Fecha]]),Tabla2[año],0))/Tabla3[[#This Row],[TRM año de cálculo $/USD]]</f>
        <v>260.22409297449695</v>
      </c>
      <c r="O22" s="230">
        <f>+Tabla3[[#This Row],[IPC]]/Tabla3[[#This Row],[TRM año de cálculo $/USD]]</f>
        <v>3.0335217359689182E-2</v>
      </c>
      <c r="U22" s="175">
        <f t="shared" si="0"/>
        <v>39814</v>
      </c>
      <c r="V22" s="176">
        <v>39833</v>
      </c>
      <c r="W22" s="177">
        <v>2227.6799999999998</v>
      </c>
    </row>
    <row r="23" spans="2:23">
      <c r="H23" s="227">
        <v>44228</v>
      </c>
      <c r="I23" s="228">
        <f>+AVERAGEIF(TRM_dia[MES],Tabla3[[#This Row],[Fecha]],TRM_dia[TRM])</f>
        <v>3554.5042857142844</v>
      </c>
      <c r="J23" s="1">
        <v>215.9</v>
      </c>
      <c r="K23" s="1">
        <v>106.58</v>
      </c>
      <c r="L23" s="1">
        <v>101.35</v>
      </c>
      <c r="M23" s="1">
        <v>145</v>
      </c>
      <c r="N23" s="228">
        <f>+INDEX(Tabla2[Salarios],MATCH(YEAR(Tabla3[[#This Row],[Fecha]]),Tabla2[año],0))/Tabla3[[#This Row],[TRM año de cálculo $/USD]]</f>
        <v>255.59851022023173</v>
      </c>
      <c r="O23" s="230">
        <f>+Tabla3[[#This Row],[IPC]]/Tabla3[[#This Row],[TRM año de cálculo $/USD]]</f>
        <v>2.9984490503598464E-2</v>
      </c>
      <c r="U23" s="175">
        <f t="shared" si="0"/>
        <v>39814</v>
      </c>
      <c r="V23" s="176">
        <v>39834</v>
      </c>
      <c r="W23" s="177">
        <v>2245.2800000000002</v>
      </c>
    </row>
    <row r="24" spans="2:23">
      <c r="B24" s="269" t="s">
        <v>102</v>
      </c>
      <c r="C24" s="269"/>
      <c r="D24" s="269"/>
      <c r="H24" s="227">
        <v>44256</v>
      </c>
      <c r="I24" s="228">
        <f>+AVERAGEIF(TRM_dia[MES],Tabla3[[#This Row],[Fecha]],TRM_dia[TRM])</f>
        <v>3612.7683870967749</v>
      </c>
      <c r="J24" s="1">
        <v>228</v>
      </c>
      <c r="K24" s="1">
        <v>107.12</v>
      </c>
      <c r="L24" s="1">
        <v>101.79600000000001</v>
      </c>
      <c r="M24" s="1">
        <v>145.30000000000001</v>
      </c>
      <c r="N24" s="228">
        <f>+INDEX(Tabla2[Salarios],MATCH(YEAR(Tabla3[[#This Row],[Fecha]]),Tabla2[año],0))/Tabla3[[#This Row],[TRM año de cálculo $/USD]]</f>
        <v>251.47640331576656</v>
      </c>
      <c r="O24" s="230">
        <f>+Tabla3[[#This Row],[IPC]]/Tabla3[[#This Row],[TRM año de cálculo $/USD]]</f>
        <v>2.9650392309284394E-2</v>
      </c>
      <c r="U24" s="175">
        <f t="shared" si="0"/>
        <v>39814</v>
      </c>
      <c r="V24" s="176">
        <v>39835</v>
      </c>
      <c r="W24" s="177">
        <v>2245.9699999999998</v>
      </c>
    </row>
    <row r="25" spans="2:23">
      <c r="B25" s="269"/>
      <c r="C25" s="269"/>
      <c r="D25" s="269"/>
      <c r="H25" s="227">
        <v>44287</v>
      </c>
      <c r="I25" s="228">
        <f>+AVERAGEIF(TRM_dia[MES],Tabla3[[#This Row],[Fecha]],TRM_dia[TRM])</f>
        <v>3650.7760000000007</v>
      </c>
      <c r="J25" s="1">
        <v>233</v>
      </c>
      <c r="K25" s="1">
        <v>107.76</v>
      </c>
      <c r="L25" s="1">
        <v>102.339</v>
      </c>
      <c r="M25" s="1">
        <v>145.30000000000001</v>
      </c>
      <c r="N25" s="228">
        <f>+INDEX(Tabla2[Salarios],MATCH(YEAR(Tabla3[[#This Row],[Fecha]]),Tabla2[año],0))/Tabla3[[#This Row],[TRM año de cálculo $/USD]]</f>
        <v>248.85832491503172</v>
      </c>
      <c r="O25" s="230">
        <f>+Tabla3[[#This Row],[IPC]]/Tabla3[[#This Row],[TRM año de cálculo $/USD]]</f>
        <v>2.9517012273554986E-2</v>
      </c>
      <c r="U25" s="175">
        <f t="shared" si="0"/>
        <v>39814</v>
      </c>
      <c r="V25" s="176">
        <v>39836</v>
      </c>
      <c r="W25" s="177">
        <v>2247.87</v>
      </c>
    </row>
    <row r="26" spans="2:23">
      <c r="B26" s="93" t="s">
        <v>103</v>
      </c>
      <c r="C26" s="93" t="s">
        <v>104</v>
      </c>
      <c r="D26" s="93" t="s">
        <v>105</v>
      </c>
      <c r="H26" s="227">
        <v>44317</v>
      </c>
      <c r="I26" s="228">
        <f>+AVERAGEIF(TRM_dia[MES],Tabla3[[#This Row],[Fecha]],TRM_dia[TRM])</f>
        <v>3735.6661290322581</v>
      </c>
      <c r="J26" s="1">
        <v>244.4</v>
      </c>
      <c r="K26" s="1">
        <v>108.84</v>
      </c>
      <c r="L26" s="1">
        <v>102.93899999999999</v>
      </c>
      <c r="M26" s="1">
        <v>145.30000000000001</v>
      </c>
      <c r="N26" s="228">
        <f>+INDEX(Tabla2[Salarios],MATCH(YEAR(Tabla3[[#This Row],[Fecha]]),Tabla2[año],0))/Tabla3[[#This Row],[TRM año de cálculo $/USD]]</f>
        <v>243.20321158769022</v>
      </c>
      <c r="O26" s="230">
        <f>+Tabla3[[#This Row],[IPC]]/Tabla3[[#This Row],[TRM año de cálculo $/USD]]</f>
        <v>2.9135366020569809E-2</v>
      </c>
      <c r="U26" s="175">
        <f t="shared" si="0"/>
        <v>39814</v>
      </c>
      <c r="V26" s="176">
        <v>39837</v>
      </c>
      <c r="W26" s="177">
        <v>2280.77</v>
      </c>
    </row>
    <row r="27" spans="2:23">
      <c r="B27" s="94" t="s">
        <v>106</v>
      </c>
      <c r="C27" s="167">
        <v>5.1000000000000004E-3</v>
      </c>
      <c r="D27" s="95">
        <v>5.1000000000000004E-3</v>
      </c>
      <c r="H27" s="227">
        <v>44348</v>
      </c>
      <c r="I27" s="228">
        <f>+AVERAGEIF(TRM_dia[MES],Tabla3[[#This Row],[Fecha]],TRM_dia[TRM])</f>
        <v>3685.0426666666663</v>
      </c>
      <c r="J27" s="1">
        <v>251.9</v>
      </c>
      <c r="K27" s="1">
        <v>108.78</v>
      </c>
      <c r="L27" s="1">
        <v>103.458</v>
      </c>
      <c r="M27" s="1">
        <v>145.5</v>
      </c>
      <c r="N27" s="228">
        <f>+INDEX(Tabla2[Salarios],MATCH(YEAR(Tabla3[[#This Row],[Fecha]]),Tabla2[año],0))/Tabla3[[#This Row],[TRM año de cálculo $/USD]]</f>
        <v>246.5442281627133</v>
      </c>
      <c r="O27" s="230">
        <f>+Tabla3[[#This Row],[IPC]]/Tabla3[[#This Row],[TRM año de cálculo $/USD]]</f>
        <v>2.9519332566750926E-2</v>
      </c>
      <c r="U27" s="175">
        <f t="shared" si="0"/>
        <v>39814</v>
      </c>
      <c r="V27" s="176">
        <v>39838</v>
      </c>
      <c r="W27" s="177">
        <v>2280.77</v>
      </c>
    </row>
    <row r="28" spans="2:23">
      <c r="B28" s="94" t="s">
        <v>107</v>
      </c>
      <c r="C28" s="167">
        <v>1.6199999999999999E-2</v>
      </c>
      <c r="D28" s="95">
        <v>1.6199999999999999E-2</v>
      </c>
      <c r="H28" s="227">
        <v>44378</v>
      </c>
      <c r="I28" s="228">
        <f>+AVERAGEIF(TRM_dia[MES],Tabla3[[#This Row],[Fecha]],TRM_dia[TRM])</f>
        <v>3829.4180645161291</v>
      </c>
      <c r="J28" s="1">
        <v>266.33600000000001</v>
      </c>
      <c r="K28" s="1">
        <v>109.14</v>
      </c>
      <c r="L28" s="1">
        <v>104.566</v>
      </c>
      <c r="M28" s="1">
        <v>146.53299999999999</v>
      </c>
      <c r="N28" s="228">
        <f>+INDEX(Tabla2[Salarios],MATCH(YEAR(Tabla3[[#This Row],[Fecha]]),Tabla2[año],0))/Tabla3[[#This Row],[TRM año de cálculo $/USD]]</f>
        <v>237.2491027862736</v>
      </c>
      <c r="O28" s="230">
        <f>+Tabla3[[#This Row],[IPC]]/Tabla3[[#This Row],[TRM año de cálculo $/USD]]</f>
        <v>2.850041394312755E-2</v>
      </c>
      <c r="U28" s="175">
        <f t="shared" si="0"/>
        <v>39814</v>
      </c>
      <c r="V28" s="176">
        <v>39839</v>
      </c>
      <c r="W28" s="177">
        <v>2280.77</v>
      </c>
    </row>
    <row r="29" spans="2:23">
      <c r="B29" s="94" t="s">
        <v>108</v>
      </c>
      <c r="C29" s="167">
        <v>1.89E-2</v>
      </c>
      <c r="D29" s="95">
        <v>1.89E-2</v>
      </c>
      <c r="H29" s="227">
        <v>44409</v>
      </c>
      <c r="I29" s="228">
        <f>+AVERAGEIF(TRM_dia[MES],Tabla3[[#This Row],[Fecha]],TRM_dia[TRM])</f>
        <v>3881.1835483870973</v>
      </c>
      <c r="J29" s="1">
        <v>281.95400000000001</v>
      </c>
      <c r="K29" s="1">
        <v>109.62</v>
      </c>
      <c r="L29" s="1">
        <v>104.819</v>
      </c>
      <c r="M29" s="1">
        <v>146.72800000000001</v>
      </c>
      <c r="N29" s="228">
        <f>+INDEX(Tabla2[Salarios],MATCH(YEAR(Tabla3[[#This Row],[Fecha]]),Tabla2[año],0))/Tabla3[[#This Row],[TRM año de cálculo $/USD]]</f>
        <v>234.08478075651846</v>
      </c>
      <c r="O29" s="230">
        <f>+Tabla3[[#This Row],[IPC]]/Tabla3[[#This Row],[TRM año de cálculo $/USD]]</f>
        <v>2.8243961831064333E-2</v>
      </c>
      <c r="U29" s="175">
        <f t="shared" si="0"/>
        <v>39814</v>
      </c>
      <c r="V29" s="176">
        <v>39840</v>
      </c>
      <c r="W29" s="177">
        <v>2280.4299999999998</v>
      </c>
    </row>
    <row r="30" spans="2:23">
      <c r="B30" s="94" t="s">
        <v>109</v>
      </c>
      <c r="C30" s="167">
        <v>8.2000000000000007E-3</v>
      </c>
      <c r="D30" s="95">
        <v>8.2000000000000007E-3</v>
      </c>
      <c r="H30" s="227">
        <v>44440</v>
      </c>
      <c r="I30" s="228">
        <f>+AVERAGEIF(TRM_dia[MES],Tabla3[[#This Row],[Fecha]],TRM_dia[TRM])</f>
        <v>3821.5376666666662</v>
      </c>
      <c r="J30" s="1">
        <v>288.41199999999998</v>
      </c>
      <c r="K30" s="1">
        <v>110.04</v>
      </c>
      <c r="L30" s="1">
        <v>104.806</v>
      </c>
      <c r="M30" s="1">
        <v>146.982</v>
      </c>
      <c r="N30" s="228">
        <f>+INDEX(Tabla2[Salarios],MATCH(YEAR(Tabla3[[#This Row],[Fecha]]),Tabla2[año],0))/Tabla3[[#This Row],[TRM año de cálculo $/USD]]</f>
        <v>237.73833447321775</v>
      </c>
      <c r="O30" s="230">
        <f>+Tabla3[[#This Row],[IPC]]/Tabla3[[#This Row],[TRM año de cálculo $/USD]]</f>
        <v>2.8794691979572278E-2</v>
      </c>
      <c r="U30" s="175">
        <f t="shared" si="0"/>
        <v>39814</v>
      </c>
      <c r="V30" s="176">
        <v>39841</v>
      </c>
      <c r="W30" s="177">
        <v>2310.83</v>
      </c>
    </row>
    <row r="31" spans="2:23">
      <c r="B31" s="94"/>
      <c r="C31" s="116"/>
      <c r="D31" s="93"/>
      <c r="H31" s="227">
        <v>44470</v>
      </c>
      <c r="I31" s="228">
        <f>+AVERAGEIF(TRM_dia[MES],Tabla3[[#This Row],[Fecha]],TRM_dia[TRM])</f>
        <v>3773.3841935483888</v>
      </c>
      <c r="J31" s="1">
        <v>290.70400000000001</v>
      </c>
      <c r="K31" s="1">
        <v>110.06</v>
      </c>
      <c r="L31" s="1">
        <v>104.937</v>
      </c>
      <c r="M31" s="1">
        <v>148.06700000000001</v>
      </c>
      <c r="N31" s="228">
        <f>+INDEX(Tabla2[Salarios],MATCH(YEAR(Tabla3[[#This Row],[Fecha]]),Tabla2[año],0))/Tabla3[[#This Row],[TRM año de cálculo $/USD]]</f>
        <v>240.77219636245061</v>
      </c>
      <c r="O31" s="230">
        <f>+Tabla3[[#This Row],[IPC]]/Tabla3[[#This Row],[TRM año de cálculo $/USD]]</f>
        <v>2.9167451379103419E-2</v>
      </c>
      <c r="U31" s="175">
        <f t="shared" si="0"/>
        <v>39814</v>
      </c>
      <c r="V31" s="176">
        <v>39842</v>
      </c>
      <c r="W31" s="177">
        <v>2341.09</v>
      </c>
    </row>
    <row r="32" spans="2:23">
      <c r="B32" s="96" t="s">
        <v>110</v>
      </c>
      <c r="C32" s="96">
        <f>SUM(C27:C31)</f>
        <v>4.8399999999999999E-2</v>
      </c>
      <c r="D32" s="96">
        <f>SUM(D27:D31)</f>
        <v>4.8399999999999999E-2</v>
      </c>
      <c r="H32" s="227">
        <v>44501</v>
      </c>
      <c r="I32" s="228">
        <f>+AVERAGEIF(TRM_dia[MES],Tabla3[[#This Row],[Fecha]],TRM_dia[TRM])</f>
        <v>3902.9009999999994</v>
      </c>
      <c r="J32" s="1">
        <v>295.875</v>
      </c>
      <c r="K32" s="1">
        <v>110.6</v>
      </c>
      <c r="L32" s="1">
        <v>105.14700000000001</v>
      </c>
      <c r="M32" s="1">
        <v>148.215</v>
      </c>
      <c r="N32" s="228">
        <f>+INDEX(Tabla2[Salarios],MATCH(YEAR(Tabla3[[#This Row],[Fecha]]),Tabla2[año],0))/Tabla3[[#This Row],[TRM año de cálculo $/USD]]</f>
        <v>232.78223044858174</v>
      </c>
      <c r="O32" s="230">
        <f>+Tabla3[[#This Row],[IPC]]/Tabla3[[#This Row],[TRM año de cálculo $/USD]]</f>
        <v>2.8337895324529117E-2</v>
      </c>
      <c r="U32" s="175">
        <f t="shared" si="0"/>
        <v>39814</v>
      </c>
      <c r="V32" s="176">
        <v>39843</v>
      </c>
      <c r="W32" s="177">
        <v>2386.58</v>
      </c>
    </row>
    <row r="33" spans="3:23">
      <c r="H33" s="227">
        <v>44531</v>
      </c>
      <c r="I33" s="228">
        <f>+AVERAGEIF(TRM_dia[MES],Tabla3[[#This Row],[Fecha]],TRM_dia[TRM])</f>
        <v>3963.1335483870962</v>
      </c>
      <c r="J33" s="1">
        <v>298.13799999999998</v>
      </c>
      <c r="K33" s="1">
        <v>111.41</v>
      </c>
      <c r="L33" s="1">
        <v>105.55800000000001</v>
      </c>
      <c r="M33" s="1">
        <v>148.32400000000001</v>
      </c>
      <c r="N33" s="228">
        <f>+INDEX(Tabla2[Salarios],MATCH(YEAR(Tabla3[[#This Row],[Fecha]]),Tabla2[año],0))/Tabla3[[#This Row],[TRM año de cálculo $/USD]]</f>
        <v>229.24435649405484</v>
      </c>
      <c r="O33" s="230">
        <f>+Tabla3[[#This Row],[IPC]]/Tabla3[[#This Row],[TRM año de cálculo $/USD]]</f>
        <v>2.811159367701381E-2</v>
      </c>
      <c r="U33" s="175">
        <f t="shared" si="0"/>
        <v>39814</v>
      </c>
      <c r="V33" s="176">
        <v>39844</v>
      </c>
      <c r="W33" s="177">
        <v>2420.2600000000002</v>
      </c>
    </row>
    <row r="34" spans="3:23">
      <c r="C34" s="182"/>
      <c r="H34" s="227">
        <v>44562</v>
      </c>
      <c r="I34" s="228">
        <f>+AVERAGEIF(TRM_dia[MES],Tabla3[[#This Row],[Fecha]],TRM_dia[TRM])</f>
        <v>3999.6161290322589</v>
      </c>
      <c r="J34" s="1">
        <v>315.02699999999999</v>
      </c>
      <c r="K34" s="1">
        <v>113.26</v>
      </c>
      <c r="L34" s="1">
        <v>107.483</v>
      </c>
      <c r="M34" s="1">
        <v>151.29400000000001</v>
      </c>
      <c r="N34" s="228">
        <f>+INDEX(Tabla2[Salarios],MATCH(YEAR(Tabla3[[#This Row],[Fecha]]),Tabla2[año],0))/Tabla3[[#This Row],[TRM año de cálculo $/USD]]</f>
        <v>250.02399423815669</v>
      </c>
      <c r="O34" s="230">
        <f>+Tabla3[[#This Row],[IPC]]/Tabla3[[#This Row],[TRM año de cálculo $/USD]]</f>
        <v>2.8317717587413627E-2</v>
      </c>
      <c r="U34" s="175">
        <f t="shared" si="0"/>
        <v>39845</v>
      </c>
      <c r="V34" s="176">
        <v>39845</v>
      </c>
      <c r="W34" s="177">
        <v>2420.2600000000002</v>
      </c>
    </row>
    <row r="35" spans="3:23">
      <c r="H35" s="227">
        <v>44593</v>
      </c>
      <c r="I35" s="228">
        <f>+AVERAGEIF(TRM_dia[MES],Tabla3[[#This Row],[Fecha]],TRM_dia[TRM])</f>
        <v>3935.835714285713</v>
      </c>
      <c r="J35" s="1">
        <v>314.30500000000001</v>
      </c>
      <c r="K35" s="1">
        <v>115.11</v>
      </c>
      <c r="L35" s="1">
        <v>108.94799999999999</v>
      </c>
      <c r="M35" s="1">
        <v>151.309</v>
      </c>
      <c r="N35" s="228">
        <f>+INDEX(Tabla2[Salarios],MATCH(YEAR(Tabla3[[#This Row],[Fecha]]),Tabla2[año],0))/Tabla3[[#This Row],[TRM año de cálculo $/USD]]</f>
        <v>254.07564557899312</v>
      </c>
      <c r="O35" s="230">
        <f>+Tabla3[[#This Row],[IPC]]/Tabla3[[#This Row],[TRM año de cálculo $/USD]]</f>
        <v>2.9246647562597896E-2</v>
      </c>
      <c r="U35" s="233">
        <f t="shared" si="0"/>
        <v>39845</v>
      </c>
      <c r="V35" s="234">
        <v>39846</v>
      </c>
      <c r="W35" s="235">
        <v>2420.2600000000002</v>
      </c>
    </row>
    <row r="36" spans="3:23">
      <c r="H36" s="227">
        <v>44621</v>
      </c>
      <c r="I36" s="228">
        <f>+AVERAGEIF(TRM_dia[MES],Tabla3[[#This Row],[Fecha]],TRM_dia[TRM])</f>
        <v>3807.1709677419353</v>
      </c>
      <c r="J36" s="1">
        <v>318.78699999999998</v>
      </c>
      <c r="K36" s="1">
        <v>116.26</v>
      </c>
      <c r="L36" s="1">
        <v>110.113</v>
      </c>
      <c r="M36" s="1">
        <v>152.43299999999999</v>
      </c>
      <c r="N36" s="228">
        <f>+INDEX(Tabla2[Salarios],MATCH(YEAR(Tabla3[[#This Row],[Fecha]]),Tabla2[año],0))/Tabla3[[#This Row],[TRM año de cálculo $/USD]]</f>
        <v>262.66222569802488</v>
      </c>
      <c r="O36" s="230">
        <f>+Tabla3[[#This Row],[IPC]]/Tabla3[[#This Row],[TRM año de cálculo $/USD]]</f>
        <v>3.0537110359652373E-2</v>
      </c>
      <c r="U36" s="233">
        <f t="shared" si="0"/>
        <v>39845</v>
      </c>
      <c r="V36" s="234">
        <v>39847</v>
      </c>
      <c r="W36" s="235">
        <v>2450.7800000000002</v>
      </c>
    </row>
    <row r="37" spans="3:23">
      <c r="H37" s="227">
        <v>44652</v>
      </c>
      <c r="I37" s="228">
        <f>+AVERAGEIF(TRM_dia[MES],Tabla3[[#This Row],[Fecha]],TRM_dia[TRM])</f>
        <v>3792.9820000000018</v>
      </c>
      <c r="J37" s="1">
        <v>323.17</v>
      </c>
      <c r="K37" s="1">
        <v>117.71</v>
      </c>
      <c r="L37" s="1">
        <v>111.366</v>
      </c>
      <c r="M37" s="1">
        <v>157.84899999999999</v>
      </c>
      <c r="N37" s="228">
        <f>+INDEX(Tabla2[Salarios],MATCH(YEAR(Tabla3[[#This Row],[Fecha]]),Tabla2[año],0))/Tabla3[[#This Row],[TRM año de cálculo $/USD]]</f>
        <v>263.64480506366743</v>
      </c>
      <c r="O37" s="230">
        <f>+Tabla3[[#This Row],[IPC]]/Tabla3[[#This Row],[TRM año de cálculo $/USD]]</f>
        <v>3.1033630004044296E-2</v>
      </c>
      <c r="U37" s="233">
        <f t="shared" si="0"/>
        <v>39845</v>
      </c>
      <c r="V37" s="234">
        <v>39848</v>
      </c>
      <c r="W37" s="235">
        <v>2443.67</v>
      </c>
    </row>
    <row r="38" spans="3:23">
      <c r="H38" s="227">
        <v>44682</v>
      </c>
      <c r="I38" s="228">
        <f>+AVERAGEIF(TRM_dia[MES],Tabla3[[#This Row],[Fecha]],TRM_dia[TRM])</f>
        <v>4019.0793548387101</v>
      </c>
      <c r="J38" s="1">
        <v>337.54599999999999</v>
      </c>
      <c r="K38" s="1">
        <v>118.7</v>
      </c>
      <c r="L38" s="1">
        <v>112.369</v>
      </c>
      <c r="M38" s="1">
        <v>158.75</v>
      </c>
      <c r="N38" s="228">
        <f>+INDEX(Tabla2[Salarios],MATCH(YEAR(Tabla3[[#This Row],[Fecha]]),Tabla2[año],0))/Tabla3[[#This Row],[TRM año de cálculo $/USD]]</f>
        <v>248.81320116162053</v>
      </c>
      <c r="O38" s="230">
        <f>+Tabla3[[#This Row],[IPC]]/Tabla3[[#This Row],[TRM año de cálculo $/USD]]</f>
        <v>2.9534126977884358E-2</v>
      </c>
      <c r="U38" s="233">
        <f t="shared" si="0"/>
        <v>39845</v>
      </c>
      <c r="V38" s="234">
        <v>39849</v>
      </c>
      <c r="W38" s="235">
        <v>2469.02</v>
      </c>
    </row>
    <row r="39" spans="3:23">
      <c r="H39" s="227">
        <v>44713</v>
      </c>
      <c r="I39" s="228">
        <f>+AVERAGEIF(TRM_dia[MES],Tabla3[[#This Row],[Fecha]],TRM_dia[TRM])</f>
        <v>3930.7666666666669</v>
      </c>
      <c r="J39" s="1">
        <v>340.51600000000002</v>
      </c>
      <c r="K39" s="1">
        <v>119.31</v>
      </c>
      <c r="L39" s="1">
        <v>112.625</v>
      </c>
      <c r="M39" s="1">
        <v>161.41499999999999</v>
      </c>
      <c r="N39" s="228">
        <f>+INDEX(Tabla2[Salarios],MATCH(YEAR(Tabla3[[#This Row],[Fecha]]),Tabla2[año],0))/Tabla3[[#This Row],[TRM año de cálculo $/USD]]</f>
        <v>254.40329706672998</v>
      </c>
      <c r="O39" s="230">
        <f>+Tabla3[[#This Row],[IPC]]/Tabla3[[#This Row],[TRM año de cálculo $/USD]]</f>
        <v>3.0352857373031554E-2</v>
      </c>
      <c r="U39" s="233">
        <f t="shared" si="0"/>
        <v>39845</v>
      </c>
      <c r="V39" s="234">
        <v>39850</v>
      </c>
      <c r="W39" s="235">
        <v>2472.65</v>
      </c>
    </row>
    <row r="40" spans="3:23">
      <c r="H40" s="227">
        <v>44743</v>
      </c>
      <c r="I40" s="228">
        <f>+AVERAGEIF(TRM_dia[MES],Tabla3[[#This Row],[Fecha]],TRM_dia[TRM])</f>
        <v>4367.8058064516135</v>
      </c>
      <c r="J40" s="1">
        <v>339.63499999999999</v>
      </c>
      <c r="K40" s="1">
        <v>120.27</v>
      </c>
      <c r="L40" s="1">
        <v>113.883</v>
      </c>
      <c r="M40" s="1">
        <v>163.68199999999999</v>
      </c>
      <c r="N40" s="228">
        <f>+INDEX(Tabla2[Salarios],MATCH(YEAR(Tabla3[[#This Row],[Fecha]]),Tabla2[año],0))/Tabla3[[#This Row],[TRM año de cálculo $/USD]]</f>
        <v>228.9479075564478</v>
      </c>
      <c r="O40" s="230">
        <f>+Tabla3[[#This Row],[IPC]]/Tabla3[[#This Row],[TRM año de cálculo $/USD]]</f>
        <v>2.7535564841813978E-2</v>
      </c>
      <c r="U40" s="233">
        <f t="shared" si="0"/>
        <v>39845</v>
      </c>
      <c r="V40" s="234">
        <v>39851</v>
      </c>
      <c r="W40" s="235">
        <v>2449.4899999999998</v>
      </c>
    </row>
    <row r="41" spans="3:23">
      <c r="H41" s="227">
        <v>44774</v>
      </c>
      <c r="I41" s="228">
        <f>+AVERAGEIF(TRM_dia[MES],Tabla3[[#This Row],[Fecha]],TRM_dia[TRM])</f>
        <v>4322.4693548387104</v>
      </c>
      <c r="J41" s="1">
        <v>331.56299999999999</v>
      </c>
      <c r="K41" s="1">
        <v>121.5</v>
      </c>
      <c r="L41" s="1">
        <v>114.10899999999999</v>
      </c>
      <c r="M41" s="1">
        <v>163.68199999999999</v>
      </c>
      <c r="N41" s="228">
        <f>+INDEX(Tabla2[Salarios],MATCH(YEAR(Tabla3[[#This Row],[Fecha]]),Tabla2[año],0))/Tabla3[[#This Row],[TRM año de cálculo $/USD]]</f>
        <v>231.34923996177508</v>
      </c>
      <c r="O41" s="230">
        <f>+Tabla3[[#This Row],[IPC]]/Tabla3[[#This Row],[TRM año de cálculo $/USD]]</f>
        <v>2.8108932655355676E-2</v>
      </c>
      <c r="U41" s="233">
        <f t="shared" si="0"/>
        <v>39845</v>
      </c>
      <c r="V41" s="234">
        <v>39852</v>
      </c>
      <c r="W41" s="235">
        <v>2449.4899999999998</v>
      </c>
    </row>
    <row r="42" spans="3:23">
      <c r="H42" s="227">
        <v>44805</v>
      </c>
      <c r="I42" s="228">
        <f>+AVERAGEIF(TRM_dia[MES],Tabla3[[#This Row],[Fecha]],TRM_dia[TRM])</f>
        <v>4433.6509999999998</v>
      </c>
      <c r="J42" s="1">
        <v>323.41399999999999</v>
      </c>
      <c r="K42" s="1">
        <v>122.63</v>
      </c>
      <c r="L42" s="1">
        <v>114.258</v>
      </c>
      <c r="M42" s="1">
        <v>163.738</v>
      </c>
      <c r="N42" s="228">
        <f>+INDEX(Tabla2[Salarios],MATCH(YEAR(Tabla3[[#This Row],[Fecha]]),Tabla2[año],0))/Tabla3[[#This Row],[TRM año de cálculo $/USD]]</f>
        <v>225.5477483455509</v>
      </c>
      <c r="O42" s="230">
        <f>+Tabla3[[#This Row],[IPC]]/Tabla3[[#This Row],[TRM año de cálculo $/USD]]</f>
        <v>2.7658920379614906E-2</v>
      </c>
      <c r="U42" s="233">
        <f t="shared" si="0"/>
        <v>39845</v>
      </c>
      <c r="V42" s="234">
        <v>39853</v>
      </c>
      <c r="W42" s="235">
        <v>2449.4899999999998</v>
      </c>
    </row>
    <row r="43" spans="3:23">
      <c r="H43" s="227">
        <v>44835</v>
      </c>
      <c r="I43" s="228">
        <f>+AVERAGEIF(TRM_dia[MES],Tabla3[[#This Row],[Fecha]],TRM_dia[TRM])</f>
        <v>4711.8303225806467</v>
      </c>
      <c r="J43" s="1">
        <v>319.09300000000002</v>
      </c>
      <c r="K43" s="1">
        <v>123.51</v>
      </c>
      <c r="L43" s="1">
        <v>115.491</v>
      </c>
      <c r="M43" s="1">
        <v>164.53</v>
      </c>
      <c r="N43" s="228">
        <f>+INDEX(Tabla2[Salarios],MATCH(YEAR(Tabla3[[#This Row],[Fecha]]),Tabla2[año],0))/Tabla3[[#This Row],[TRM año de cálculo $/USD]]</f>
        <v>212.23175104750055</v>
      </c>
      <c r="O43" s="230">
        <f>+Tabla3[[#This Row],[IPC]]/Tabla3[[#This Row],[TRM año de cálculo $/USD]]</f>
        <v>2.6212743571876793E-2</v>
      </c>
      <c r="U43" s="233">
        <f t="shared" si="0"/>
        <v>39845</v>
      </c>
      <c r="V43" s="234">
        <v>39854</v>
      </c>
      <c r="W43" s="235">
        <v>2450.6</v>
      </c>
    </row>
    <row r="44" spans="3:23">
      <c r="H44" s="227">
        <v>44866</v>
      </c>
      <c r="I44" s="228">
        <f>+AVERAGEIF(TRM_dia[MES],Tabla3[[#This Row],[Fecha]],TRM_dia[TRM])</f>
        <v>4926.6606666666667</v>
      </c>
      <c r="J44" s="1">
        <v>309.16500000000002</v>
      </c>
      <c r="K44" s="1">
        <v>124.46</v>
      </c>
      <c r="L44" s="1">
        <v>115.914</v>
      </c>
      <c r="M44" s="1">
        <v>165.88200000000001</v>
      </c>
      <c r="N44" s="228">
        <f>+INDEX(Tabla2[Salarios],MATCH(YEAR(Tabla3[[#This Row],[Fecha]]),Tabla2[año],0))/Tabla3[[#This Row],[TRM año de cálculo $/USD]]</f>
        <v>202.97724313872641</v>
      </c>
      <c r="O44" s="230">
        <f>+Tabla3[[#This Row],[IPC]]/Tabla3[[#This Row],[TRM año de cálculo $/USD]]</f>
        <v>2.526254768104589E-2</v>
      </c>
      <c r="U44" s="233">
        <f t="shared" si="0"/>
        <v>39845</v>
      </c>
      <c r="V44" s="234">
        <v>39855</v>
      </c>
      <c r="W44" s="235">
        <v>2494.0700000000002</v>
      </c>
    </row>
    <row r="45" spans="3:23">
      <c r="H45" s="227">
        <v>44896</v>
      </c>
      <c r="I45" s="228">
        <f>+AVERAGEIF(TRM_dia[MES],Tabla3[[#This Row],[Fecha]],TRM_dia[TRM])</f>
        <v>4788.4906451612896</v>
      </c>
      <c r="J45" s="1">
        <v>300.83999999999997</v>
      </c>
      <c r="K45" s="1">
        <v>126.03</v>
      </c>
      <c r="L45" s="1">
        <v>115.82599999999999</v>
      </c>
      <c r="M45" s="1">
        <v>167.04400000000001</v>
      </c>
      <c r="N45" s="228">
        <f>+INDEX(Tabla2[Salarios],MATCH(YEAR(Tabla3[[#This Row],[Fecha]]),Tabla2[año],0))/Tabla3[[#This Row],[TRM año de cálculo $/USD]]</f>
        <v>208.83407196597275</v>
      </c>
      <c r="O45" s="230">
        <f>+Tabla3[[#This Row],[IPC]]/Tabla3[[#This Row],[TRM año de cálculo $/USD]]</f>
        <v>2.6319358089871545E-2</v>
      </c>
      <c r="U45" s="233">
        <f t="shared" si="0"/>
        <v>39845</v>
      </c>
      <c r="V45" s="234">
        <v>39856</v>
      </c>
      <c r="W45" s="235">
        <v>2537.8200000000002</v>
      </c>
    </row>
    <row r="46" spans="3:23">
      <c r="H46" s="227">
        <v>44927</v>
      </c>
      <c r="I46" s="228">
        <f>+AVERAGEIF(TRM_dia[MES],Tabla3[[#This Row],[Fecha]],TRM_dia[TRM])</f>
        <v>4715.2038709677445</v>
      </c>
      <c r="J46" s="1">
        <v>293.98099999999999</v>
      </c>
      <c r="K46" s="1">
        <v>128.27000000000001</v>
      </c>
      <c r="L46" s="1">
        <v>121.59099999999999</v>
      </c>
      <c r="M46" s="1">
        <v>170.88900000000001</v>
      </c>
      <c r="N46" s="228">
        <f>+INDEX(Tabla2[Salarios],MATCH(YEAR(Tabla3[[#This Row],[Fecha]]),Tabla2[año],0))/Tabla3[[#This Row],[TRM año de cálculo $/USD]]</f>
        <v>246.0126925035635</v>
      </c>
      <c r="O46" s="230">
        <f>+Tabla3[[#This Row],[IPC]]/Tabla3[[#This Row],[TRM año de cálculo $/USD]]</f>
        <v>2.7203489713303528E-2</v>
      </c>
      <c r="U46" s="233">
        <f t="shared" si="0"/>
        <v>39845</v>
      </c>
      <c r="V46" s="234">
        <v>39857</v>
      </c>
      <c r="W46" s="235">
        <v>2520.06</v>
      </c>
    </row>
    <row r="47" spans="3:23">
      <c r="H47" s="227">
        <v>44958</v>
      </c>
      <c r="I47" s="228">
        <f>+AVERAGEIF(TRM_dia[MES],Tabla3[[#This Row],[Fecha]],TRM_dia[TRM])</f>
        <v>4803.1125000000002</v>
      </c>
      <c r="J47" s="1">
        <v>295.91199999999998</v>
      </c>
      <c r="K47" s="1">
        <v>130.4</v>
      </c>
      <c r="L47" s="1">
        <v>124.48</v>
      </c>
      <c r="M47" s="1">
        <v>170.858</v>
      </c>
      <c r="N47" s="228">
        <f>+INDEX(Tabla2[Salarios],MATCH(YEAR(Tabla3[[#This Row],[Fecha]]),Tabla2[año],0))/Tabla3[[#This Row],[TRM año de cálculo $/USD]]</f>
        <v>241.51006248552369</v>
      </c>
      <c r="O47" s="230">
        <f>+Tabla3[[#This Row],[IPC]]/Tabla3[[#This Row],[TRM año de cálculo $/USD]]</f>
        <v>2.7149062196648529E-2</v>
      </c>
      <c r="U47" s="233">
        <f t="shared" si="0"/>
        <v>39845</v>
      </c>
      <c r="V47" s="234">
        <v>39858</v>
      </c>
      <c r="W47" s="235">
        <v>2509.5</v>
      </c>
    </row>
    <row r="48" spans="3:23">
      <c r="H48" s="227">
        <v>44986</v>
      </c>
      <c r="I48" s="228">
        <f>+AVERAGEIF(TRM_dia[MES],Tabla3[[#This Row],[Fecha]],TRM_dia[TRM])</f>
        <v>4766.3058064516117</v>
      </c>
      <c r="J48" s="1">
        <v>294.08800000000002</v>
      </c>
      <c r="K48" s="1">
        <v>131.77000000000001</v>
      </c>
      <c r="L48" s="1">
        <v>125.08</v>
      </c>
      <c r="M48" s="1">
        <v>171.041</v>
      </c>
      <c r="N48" s="228">
        <f>+INDEX(Tabla2[Salarios],MATCH(YEAR(Tabla3[[#This Row],[Fecha]]),Tabla2[año],0))/Tabla3[[#This Row],[TRM año de cálculo $/USD]]</f>
        <v>243.37506805162155</v>
      </c>
      <c r="O48" s="230">
        <f>+Tabla3[[#This Row],[IPC]]/Tabla3[[#This Row],[TRM año de cálculo $/USD]]</f>
        <v>2.7646148894105323E-2</v>
      </c>
      <c r="U48" s="233">
        <f t="shared" si="0"/>
        <v>39845</v>
      </c>
      <c r="V48" s="234">
        <v>39859</v>
      </c>
      <c r="W48" s="235">
        <v>2509.5</v>
      </c>
    </row>
    <row r="49" spans="8:23">
      <c r="H49" s="227">
        <v>45017</v>
      </c>
      <c r="I49" s="228">
        <f>+AVERAGEIF(TRM_dia[MES],Tabla3[[#This Row],[Fecha]],TRM_dia[TRM])</f>
        <v>4542.6743333333325</v>
      </c>
      <c r="J49" s="1">
        <v>298.19600000000003</v>
      </c>
      <c r="K49" s="1">
        <v>132.80000000000001</v>
      </c>
      <c r="L49" s="1">
        <v>125.67</v>
      </c>
      <c r="M49" s="1">
        <v>171.35499999999999</v>
      </c>
      <c r="N49" s="228">
        <f>+INDEX(Tabla2[Salarios],MATCH(YEAR(Tabla3[[#This Row],[Fecha]]),Tabla2[año],0))/Tabla3[[#This Row],[TRM año de cálculo $/USD]]</f>
        <v>255.35618776105682</v>
      </c>
      <c r="O49" s="230">
        <f>+Tabla3[[#This Row],[IPC]]/Tabla3[[#This Row],[TRM año de cálculo $/USD]]</f>
        <v>2.9233880805748576E-2</v>
      </c>
      <c r="U49" s="233">
        <f t="shared" si="0"/>
        <v>39845</v>
      </c>
      <c r="V49" s="234">
        <v>39860</v>
      </c>
      <c r="W49" s="235">
        <v>2509.5</v>
      </c>
    </row>
    <row r="50" spans="8:23">
      <c r="H50" s="227">
        <v>45047</v>
      </c>
      <c r="I50" s="228">
        <f>+AVERAGEIF(TRM_dia[MES],Tabla3[[#This Row],[Fecha]],TRM_dia[TRM])</f>
        <v>4540.0890322580644</v>
      </c>
      <c r="J50" s="1">
        <v>305.322</v>
      </c>
      <c r="K50" s="1">
        <v>133.38</v>
      </c>
      <c r="L50" s="1">
        <v>125.95</v>
      </c>
      <c r="M50" s="1">
        <v>171.74799999999999</v>
      </c>
      <c r="N50" s="228">
        <f>+INDEX(Tabla2[Salarios],MATCH(YEAR(Tabla3[[#This Row],[Fecha]]),Tabla2[año],0))/Tabla3[[#This Row],[TRM año de cálculo $/USD]]</f>
        <v>255.50159738234493</v>
      </c>
      <c r="O50" s="230">
        <f>+Tabla3[[#This Row],[IPC]]/Tabla3[[#This Row],[TRM año de cálculo $/USD]]</f>
        <v>2.9378278499014799E-2</v>
      </c>
      <c r="U50" s="233">
        <f t="shared" si="0"/>
        <v>39845</v>
      </c>
      <c r="V50" s="234">
        <v>39861</v>
      </c>
      <c r="W50" s="235">
        <v>2509.5</v>
      </c>
    </row>
    <row r="51" spans="8:23">
      <c r="H51" s="227">
        <v>45078</v>
      </c>
      <c r="I51" s="228">
        <f>+AVERAGEIF(TRM_dia[MES],Tabla3[[#This Row],[Fecha]],TRM_dia[TRM])</f>
        <v>4209.2680000000009</v>
      </c>
      <c r="J51" s="1">
        <v>303.45400000000001</v>
      </c>
      <c r="K51" s="1">
        <v>133.78</v>
      </c>
      <c r="L51" s="1">
        <v>126.12</v>
      </c>
      <c r="M51" s="1">
        <v>172.78</v>
      </c>
      <c r="N51" s="228">
        <f>+INDEX(Tabla2[Salarios],MATCH(YEAR(Tabla3[[#This Row],[Fecha]]),Tabla2[año],0))/Tabla3[[#This Row],[TRM año de cálculo $/USD]]</f>
        <v>275.58235778762474</v>
      </c>
      <c r="O51" s="230">
        <f>+Tabla3[[#This Row],[IPC]]/Tabla3[[#This Row],[TRM año de cálculo $/USD]]</f>
        <v>3.1782248124852107E-2</v>
      </c>
      <c r="U51" s="233">
        <f t="shared" si="0"/>
        <v>39845</v>
      </c>
      <c r="V51" s="234">
        <v>39862</v>
      </c>
      <c r="W51" s="235">
        <v>2554.4</v>
      </c>
    </row>
    <row r="52" spans="8:23">
      <c r="H52" s="227">
        <v>45108</v>
      </c>
      <c r="I52" s="228">
        <f>+AVERAGEIF(TRM_dia[MES],Tabla3[[#This Row],[Fecha]],TRM_dia[TRM])</f>
        <v>4069.2335483870975</v>
      </c>
      <c r="J52" s="1">
        <v>296.88200000000001</v>
      </c>
      <c r="K52" s="1">
        <v>134.44999999999999</v>
      </c>
      <c r="L52" s="1">
        <v>126.33</v>
      </c>
      <c r="M52" s="1">
        <v>172.321</v>
      </c>
      <c r="N52" s="228">
        <f>+INDEX(Tabla2[Salarios],MATCH(YEAR(Tabla3[[#This Row],[Fecha]]),Tabla2[año],0))/Tabla3[[#This Row],[TRM año de cálculo $/USD]]</f>
        <v>285.06596787981942</v>
      </c>
      <c r="O52" s="230">
        <f>+Tabla3[[#This Row],[IPC]]/Tabla3[[#This Row],[TRM año de cálculo $/USD]]</f>
        <v>3.3040620156415276E-2</v>
      </c>
      <c r="U52" s="233">
        <f t="shared" si="0"/>
        <v>39845</v>
      </c>
      <c r="V52" s="234">
        <v>39863</v>
      </c>
      <c r="W52" s="235">
        <v>2558.14</v>
      </c>
    </row>
    <row r="53" spans="8:23">
      <c r="H53" s="227">
        <v>45139</v>
      </c>
      <c r="I53" s="228">
        <f>+AVERAGEIF(TRM_dia[MES],Tabla3[[#This Row],[Fecha]],TRM_dia[TRM])</f>
        <v>4070.7251612903228</v>
      </c>
      <c r="J53" s="1">
        <v>297.57600000000002</v>
      </c>
      <c r="K53" s="1">
        <v>135.38999999999999</v>
      </c>
      <c r="L53" s="1">
        <v>126.22</v>
      </c>
      <c r="M53" s="1">
        <v>173.102</v>
      </c>
      <c r="N53" s="228">
        <f>+INDEX(Tabla2[Salarios],MATCH(YEAR(Tabla3[[#This Row],[Fecha]]),Tabla2[año],0))/Tabla3[[#This Row],[TRM año de cálculo $/USD]]</f>
        <v>284.96151276209167</v>
      </c>
      <c r="O53" s="230">
        <f>+Tabla3[[#This Row],[IPC]]/Tabla3[[#This Row],[TRM año de cálculo $/USD]]</f>
        <v>3.3259430355913437E-2</v>
      </c>
      <c r="U53" s="233">
        <f t="shared" si="0"/>
        <v>39845</v>
      </c>
      <c r="V53" s="234">
        <v>39864</v>
      </c>
      <c r="W53" s="235">
        <v>2547.4</v>
      </c>
    </row>
    <row r="54" spans="8:23">
      <c r="H54" s="227">
        <v>45170</v>
      </c>
      <c r="I54" s="228">
        <f>+AVERAGEIF(TRM_dia[MES],Tabla3[[#This Row],[Fecha]],TRM_dia[TRM])</f>
        <v>4004.5206666666659</v>
      </c>
      <c r="J54" s="1">
        <v>290.07400000000001</v>
      </c>
      <c r="K54" s="1">
        <v>136.11000000000001</v>
      </c>
      <c r="L54" s="1">
        <v>126.3</v>
      </c>
      <c r="M54" s="1">
        <v>173.38</v>
      </c>
      <c r="N54" s="228">
        <f>+INDEX(Tabla2[Salarios],MATCH(YEAR(Tabla3[[#This Row],[Fecha]]),Tabla2[año],0))/Tabla3[[#This Row],[TRM año de cálculo $/USD]]</f>
        <v>289.67262165875536</v>
      </c>
      <c r="O54" s="230">
        <f>+Tabla3[[#This Row],[IPC]]/Tabla3[[#This Row],[TRM año de cálculo $/USD]]</f>
        <v>3.3989086667218275E-2</v>
      </c>
      <c r="U54" s="233">
        <f t="shared" si="0"/>
        <v>39845</v>
      </c>
      <c r="V54" s="234">
        <v>39865</v>
      </c>
      <c r="W54" s="235">
        <v>2588.31</v>
      </c>
    </row>
    <row r="55" spans="8:23">
      <c r="H55" s="227">
        <v>45200</v>
      </c>
      <c r="I55" s="228">
        <f>+AVERAGEIF(TRM_dia[MES],Tabla3[[#This Row],[Fecha]],TRM_dia[TRM])</f>
        <v>4222.4332258064514</v>
      </c>
      <c r="J55" s="1">
        <v>286.39999999999998</v>
      </c>
      <c r="K55" s="1">
        <v>136.44999999999999</v>
      </c>
      <c r="L55" s="1">
        <v>126.2</v>
      </c>
      <c r="M55" s="1">
        <v>174.614</v>
      </c>
      <c r="N55" s="228">
        <f>+INDEX(Tabla2[Salarios],MATCH(YEAR(Tabla3[[#This Row],[Fecha]]),Tabla2[año],0))/Tabla3[[#This Row],[TRM año de cálculo $/USD]]</f>
        <v>274.72311294596</v>
      </c>
      <c r="O55" s="230">
        <f>+Tabla3[[#This Row],[IPC]]/Tabla3[[#This Row],[TRM año de cálculo $/USD]]</f>
        <v>3.2315490311617449E-2</v>
      </c>
      <c r="U55" s="233">
        <f t="shared" si="0"/>
        <v>39845</v>
      </c>
      <c r="V55" s="234">
        <v>39866</v>
      </c>
      <c r="W55" s="235">
        <v>2588.31</v>
      </c>
    </row>
    <row r="56" spans="8:23">
      <c r="H56" s="227">
        <v>45231</v>
      </c>
      <c r="I56" s="228">
        <f>+AVERAGEIF(TRM_dia[MES],Tabla3[[#This Row],[Fecha]],TRM_dia[TRM])</f>
        <v>4038.804666666666</v>
      </c>
      <c r="J56" s="1">
        <v>283.11900000000003</v>
      </c>
      <c r="K56" s="1">
        <v>137.09</v>
      </c>
      <c r="L56" s="1">
        <v>126.36</v>
      </c>
      <c r="M56" s="1">
        <v>175.53299999999999</v>
      </c>
      <c r="N56" s="228">
        <f>+INDEX(Tabla2[Salarios],MATCH(YEAR(Tabla3[[#This Row],[Fecha]]),Tabla2[año],0))/Tabla3[[#This Row],[TRM año de cálculo $/USD]]</f>
        <v>287.21369210395096</v>
      </c>
      <c r="O56" s="230">
        <f>+Tabla3[[#This Row],[IPC]]/Tabla3[[#This Row],[TRM año de cálculo $/USD]]</f>
        <v>3.3943211250457447E-2</v>
      </c>
      <c r="U56" s="233">
        <f t="shared" si="0"/>
        <v>39845</v>
      </c>
      <c r="V56" s="234">
        <v>39867</v>
      </c>
      <c r="W56" s="235">
        <v>2588.31</v>
      </c>
    </row>
    <row r="57" spans="8:23">
      <c r="H57" s="227">
        <v>45261</v>
      </c>
      <c r="I57" s="228">
        <f>+AVERAGEIF(TRM_dia[MES],Tabla3[[#This Row],[Fecha]],TRM_dia[TRM])</f>
        <v>3948.2067741935471</v>
      </c>
      <c r="J57" s="1">
        <v>281.25900000000001</v>
      </c>
      <c r="K57" s="1">
        <v>137.72</v>
      </c>
      <c r="L57" s="1">
        <v>126.48</v>
      </c>
      <c r="M57" s="1">
        <v>175.44800000000001</v>
      </c>
      <c r="N57" s="228">
        <f>+INDEX(Tabla2[Salarios],MATCH(YEAR(Tabla3[[#This Row],[Fecha]]),Tabla2[año],0))/Tabla3[[#This Row],[TRM año de cálculo $/USD]]</f>
        <v>293.80426769490543</v>
      </c>
      <c r="O57" s="230">
        <f>+Tabla3[[#This Row],[IPC]]/Tabla3[[#This Row],[TRM año de cálculo $/USD]]</f>
        <v>3.4881658402536535E-2</v>
      </c>
      <c r="U57" s="233">
        <f t="shared" si="0"/>
        <v>39845</v>
      </c>
      <c r="V57" s="234">
        <v>39868</v>
      </c>
      <c r="W57" s="235">
        <v>2572.3000000000002</v>
      </c>
    </row>
    <row r="58" spans="8:23">
      <c r="H58" s="227">
        <v>45292</v>
      </c>
      <c r="I58" s="228">
        <f>+AVERAGEIF(TRM_dia[MES],Tabla3[[#This Row],[Fecha]],TRM_dia[TRM])</f>
        <v>3915.1987096774187</v>
      </c>
      <c r="J58" s="229">
        <v>281.779</v>
      </c>
      <c r="K58" s="1">
        <v>138.97999999999999</v>
      </c>
      <c r="L58" s="1">
        <v>129.59</v>
      </c>
      <c r="M58" s="1">
        <v>178.553</v>
      </c>
      <c r="N58" s="228">
        <f>+INDEX(Tabla2[Salarios],MATCH(YEAR(Tabla3[[#This Row],[Fecha]]),Tabla2[año],0))/Tabla3[[#This Row],[TRM año de cálculo $/USD]]</f>
        <v>332.03934114166833</v>
      </c>
      <c r="O58" s="230">
        <f>+Tabla3[[#This Row],[IPC]]/Tabla3[[#This Row],[TRM año de cálculo $/USD]]</f>
        <v>3.5497559716822349E-2</v>
      </c>
      <c r="U58" s="233">
        <f t="shared" si="0"/>
        <v>39845</v>
      </c>
      <c r="V58" s="234">
        <v>39869</v>
      </c>
      <c r="W58" s="235">
        <v>2596.37</v>
      </c>
    </row>
    <row r="59" spans="8:23">
      <c r="H59" s="227">
        <v>45323</v>
      </c>
      <c r="I59" s="228">
        <f>+AVERAGEIF(TRM_dia[MES],Tabla3[[#This Row],[Fecha]],TRM_dia[TRM])</f>
        <v>3931.4386206896547</v>
      </c>
      <c r="J59" s="229">
        <v>288.49599999999998</v>
      </c>
      <c r="K59" s="1">
        <v>140.49</v>
      </c>
      <c r="L59" s="1">
        <v>131.13999999999999</v>
      </c>
      <c r="M59" s="1">
        <v>178.90100000000001</v>
      </c>
      <c r="N59" s="228">
        <f>+INDEX(Tabla2[Salarios],MATCH(YEAR(Tabla3[[#This Row],[Fecha]]),Tabla2[año],0))/Tabla3[[#This Row],[TRM año de cálculo $/USD]]</f>
        <v>330.6677594198211</v>
      </c>
      <c r="O59" s="230">
        <f>+Tabla3[[#This Row],[IPC]]/Tabla3[[#This Row],[TRM año de cálculo $/USD]]</f>
        <v>3.5735010400685129E-2</v>
      </c>
      <c r="U59" s="233">
        <f t="shared" si="0"/>
        <v>39845</v>
      </c>
      <c r="V59" s="234">
        <v>39870</v>
      </c>
      <c r="W59" s="235">
        <v>2575.5</v>
      </c>
    </row>
    <row r="60" spans="8:23">
      <c r="H60" s="227">
        <v>45352</v>
      </c>
      <c r="I60" s="228">
        <f>+AVERAGEIF(TRM_dia[MES],Tabla3[[#This Row],[Fecha]],TRM_dia[TRM])</f>
        <v>3899.3412903225803</v>
      </c>
      <c r="J60" s="229">
        <v>289.36799999999999</v>
      </c>
      <c r="K60" s="1">
        <v>141.47999999999999</v>
      </c>
      <c r="L60" s="1">
        <v>131.07</v>
      </c>
      <c r="M60" s="1">
        <v>180.048</v>
      </c>
      <c r="N60" s="228">
        <f>+INDEX(Tabla2[Salarios],MATCH(YEAR(Tabla3[[#This Row],[Fecha]]),Tabla2[año],0))/Tabla3[[#This Row],[TRM año de cálculo $/USD]]</f>
        <v>333.38964281642939</v>
      </c>
      <c r="O60" s="230">
        <f>+Tabla3[[#This Row],[IPC]]/Tabla3[[#This Row],[TRM año de cálculo $/USD]]</f>
        <v>3.6283051281283403E-2</v>
      </c>
      <c r="U60" s="233">
        <f t="shared" si="0"/>
        <v>39845</v>
      </c>
      <c r="V60" s="234">
        <v>39871</v>
      </c>
      <c r="W60" s="235">
        <v>2555.0500000000002</v>
      </c>
    </row>
    <row r="61" spans="8:23">
      <c r="H61" s="227">
        <v>45383</v>
      </c>
      <c r="I61" s="228">
        <f>+AVERAGEIF(TRM_dia[MES],Tabla3[[#This Row],[Fecha]],TRM_dia[TRM])</f>
        <v>3867.9753333333342</v>
      </c>
      <c r="J61" s="229">
        <v>285.262</v>
      </c>
      <c r="K61" s="1">
        <v>142.32</v>
      </c>
      <c r="L61" s="1">
        <v>131.38</v>
      </c>
      <c r="M61" s="1">
        <v>180.77</v>
      </c>
      <c r="N61" s="228">
        <f>+INDEX(Tabla2[Salarios],MATCH(YEAR(Tabla3[[#This Row],[Fecha]]),Tabla2[año],0))/Tabla3[[#This Row],[TRM año de cálculo $/USD]]</f>
        <v>336.09314640579396</v>
      </c>
      <c r="O61" s="230">
        <f>+Tabla3[[#This Row],[IPC]]/Tabla3[[#This Row],[TRM año de cálculo $/USD]]</f>
        <v>3.679444353574815E-2</v>
      </c>
      <c r="U61" s="233">
        <f t="shared" si="0"/>
        <v>39845</v>
      </c>
      <c r="V61" s="234">
        <v>39872</v>
      </c>
      <c r="W61" s="235">
        <v>2555.89</v>
      </c>
    </row>
    <row r="62" spans="8:23">
      <c r="H62" s="227">
        <v>45413</v>
      </c>
      <c r="I62" s="228">
        <f>+AVERAGEIF(TRM_dia[MES],Tabla3[[#This Row],[Fecha]],TRM_dia[TRM])</f>
        <v>3869.1006451612907</v>
      </c>
      <c r="J62" s="229">
        <v>280.589</v>
      </c>
      <c r="K62" s="1">
        <v>142.91999999999999</v>
      </c>
      <c r="L62" s="1">
        <v>131.81</v>
      </c>
      <c r="M62" s="1">
        <v>180.77</v>
      </c>
      <c r="N62" s="228">
        <f>+INDEX(Tabla2[Salarios],MATCH(YEAR(Tabla3[[#This Row],[Fecha]]),Tabla2[año],0))/Tabla3[[#This Row],[TRM año de cálculo $/USD]]</f>
        <v>335.99539511224242</v>
      </c>
      <c r="O62" s="230">
        <f>+Tabla3[[#This Row],[IPC]]/Tabla3[[#This Row],[TRM año de cálculo $/USD]]</f>
        <v>3.6938816822647449E-2</v>
      </c>
      <c r="U62" s="233">
        <f t="shared" si="0"/>
        <v>39873</v>
      </c>
      <c r="V62" s="234">
        <v>39873</v>
      </c>
      <c r="W62" s="235">
        <v>2555.89</v>
      </c>
    </row>
    <row r="63" spans="8:23">
      <c r="H63" s="227">
        <v>45444</v>
      </c>
      <c r="I63" s="228">
        <f>+AVERAGEIF(TRM_dia[MES],Tabla3[[#This Row],[Fecha]],TRM_dia[TRM])</f>
        <v>4042.7970000000005</v>
      </c>
      <c r="J63" s="229">
        <v>277.077</v>
      </c>
      <c r="K63" s="1">
        <v>143.38</v>
      </c>
      <c r="L63" s="1">
        <v>131.35</v>
      </c>
      <c r="M63" s="1">
        <v>182.19900000000001</v>
      </c>
      <c r="N63" s="228">
        <f>+INDEX(Tabla2[Salarios],MATCH(YEAR(Tabla3[[#This Row],[Fecha]]),Tabla2[año],0))/Tabla3[[#This Row],[TRM año de cálculo $/USD]]</f>
        <v>321.55955394248087</v>
      </c>
      <c r="O63" s="230">
        <f>+Tabla3[[#This Row],[IPC]]/Tabla3[[#This Row],[TRM año de cálculo $/USD]]</f>
        <v>3.5465545264825316E-2</v>
      </c>
      <c r="U63" s="233">
        <f t="shared" si="0"/>
        <v>39873</v>
      </c>
      <c r="V63" s="234">
        <v>39874</v>
      </c>
      <c r="W63" s="235">
        <v>2555.89</v>
      </c>
    </row>
    <row r="64" spans="8:23">
      <c r="H64" s="227">
        <v>45474</v>
      </c>
      <c r="I64" s="228">
        <f>+AVERAGEIF(TRM_dia[MES],Tabla3[[#This Row],[Fecha]],TRM_dia[TRM])</f>
        <v>4036.921935483871</v>
      </c>
      <c r="J64" s="229">
        <v>275.23599999999999</v>
      </c>
      <c r="K64" s="1">
        <v>143.66999999999999</v>
      </c>
      <c r="L64" s="1">
        <v>131.05000000000001</v>
      </c>
      <c r="M64" s="1">
        <v>182.19900000000001</v>
      </c>
      <c r="N64" s="228">
        <f>+INDEX(Tabla2[Salarios],MATCH(YEAR(Tabla3[[#This Row],[Fecha]]),Tabla2[año],0))/Tabla3[[#This Row],[TRM año de cálculo $/USD]]</f>
        <v>322.027530077611</v>
      </c>
      <c r="O64" s="230">
        <f>+Tabla3[[#This Row],[IPC]]/Tabla3[[#This Row],[TRM año de cálculo $/USD]]</f>
        <v>3.5588996343269515E-2</v>
      </c>
      <c r="U64" s="233">
        <f t="shared" si="0"/>
        <v>39873</v>
      </c>
      <c r="V64" s="234">
        <v>39875</v>
      </c>
      <c r="W64" s="235">
        <v>2590.9699999999998</v>
      </c>
    </row>
    <row r="65" spans="8:23">
      <c r="H65" s="227">
        <v>45505</v>
      </c>
      <c r="I65" s="228">
        <f>+AVERAGEIF(TRM_dia[MES],Tabla3[[#This Row],[Fecha]],TRM_dia[TRM])</f>
        <v>4065.5464516129036</v>
      </c>
      <c r="J65" s="229">
        <v>271.89400000000001</v>
      </c>
      <c r="K65" s="1">
        <v>143.66999999999999</v>
      </c>
      <c r="L65" s="1">
        <v>131.11000000000001</v>
      </c>
      <c r="M65" s="1">
        <v>182.19900000000001</v>
      </c>
      <c r="N65" s="228">
        <f>+INDEX(Tabla2[Salarios],MATCH(YEAR(Tabla3[[#This Row],[Fecha]]),Tabla2[año],0))/Tabla3[[#This Row],[TRM año de cálculo $/USD]]</f>
        <v>319.76021316501198</v>
      </c>
      <c r="O65" s="230">
        <f>+Tabla3[[#This Row],[IPC]]/Tabla3[[#This Row],[TRM año de cálculo $/USD]]</f>
        <v>3.5338422942628664E-2</v>
      </c>
      <c r="U65" s="233">
        <f t="shared" si="0"/>
        <v>39873</v>
      </c>
      <c r="V65" s="234">
        <v>39876</v>
      </c>
      <c r="W65" s="235">
        <v>2588.96</v>
      </c>
    </row>
    <row r="66" spans="8:23">
      <c r="H66" s="227">
        <v>45536</v>
      </c>
      <c r="I66" s="228">
        <f>+AVERAGEIF(TRM_dia[MES],Tabla3[[#This Row],[Fecha]],TRM_dia[TRM])</f>
        <v>4182.5123333333349</v>
      </c>
      <c r="J66" s="229">
        <v>264.77600000000001</v>
      </c>
      <c r="K66" s="1">
        <v>144.02000000000001</v>
      </c>
      <c r="L66" s="1">
        <v>131.07</v>
      </c>
      <c r="M66" s="1">
        <v>182.19900000000001</v>
      </c>
      <c r="N66" s="228">
        <f>+INDEX(Tabla2[Salarios],MATCH(YEAR(Tabla3[[#This Row],[Fecha]]),Tabla2[año],0))/Tabla3[[#This Row],[TRM año de cálculo $/USD]]</f>
        <v>310.81797168639537</v>
      </c>
      <c r="O66" s="230">
        <f>+Tabla3[[#This Row],[IPC]]/Tabla3[[#This Row],[TRM año de cálculo $/USD]]</f>
        <v>3.4433849447903592E-2</v>
      </c>
      <c r="U66" s="233">
        <f t="shared" si="0"/>
        <v>39873</v>
      </c>
      <c r="V66" s="234">
        <v>39877</v>
      </c>
      <c r="W66" s="235">
        <v>2589.48</v>
      </c>
    </row>
    <row r="67" spans="8:23">
      <c r="H67" s="227">
        <v>45566</v>
      </c>
      <c r="I67" s="228">
        <f>+AVERAGEIF(TRM_dia[MES],Tabla3[[#This Row],[Fecha]],TRM_dia[TRM])</f>
        <v>4249.4699999999984</v>
      </c>
      <c r="J67" s="229">
        <v>265.29700000000003</v>
      </c>
      <c r="K67" s="1">
        <v>143.83000000000001</v>
      </c>
      <c r="L67" s="1">
        <v>131.28</v>
      </c>
      <c r="M67" s="1">
        <v>182.86500000000001</v>
      </c>
      <c r="N67" s="228">
        <f>+INDEX(Tabla2[Salarios],MATCH(YEAR(Tabla3[[#This Row],[Fecha]]),Tabla2[año],0))/Tabla3[[#This Row],[TRM año de cálculo $/USD]]</f>
        <v>305.9205030274365</v>
      </c>
      <c r="O67" s="230">
        <f>+Tabla3[[#This Row],[IPC]]/Tabla3[[#This Row],[TRM año de cálculo $/USD]]</f>
        <v>3.3846573808027837E-2</v>
      </c>
      <c r="U67" s="233">
        <f t="shared" ref="U67:U130" si="1">+DATE(YEAR(V67),MONTH(V67),1)</f>
        <v>39873</v>
      </c>
      <c r="V67" s="234">
        <v>39878</v>
      </c>
      <c r="W67" s="235">
        <v>2572.92</v>
      </c>
    </row>
    <row r="68" spans="8:23">
      <c r="H68" s="227">
        <v>45597</v>
      </c>
      <c r="I68" s="228">
        <f>+AVERAGEIF(TRM_dia[MES],Tabla3[[#This Row],[Fecha]],TRM_dia[TRM])</f>
        <v>4408.6523333333334</v>
      </c>
      <c r="J68" s="229">
        <v>264.61200000000002</v>
      </c>
      <c r="K68" s="1">
        <v>144.22</v>
      </c>
      <c r="L68" s="1">
        <v>131.22999999999999</v>
      </c>
      <c r="M68" s="1">
        <v>185.00700000000001</v>
      </c>
      <c r="N68" s="228">
        <f>+INDEX(Tabla2[Salarios],MATCH(YEAR(Tabla3[[#This Row],[Fecha]]),Tabla2[año],0))/Tabla3[[#This Row],[TRM año de cálculo $/USD]]</f>
        <v>294.87469224344221</v>
      </c>
      <c r="O68" s="230">
        <f>+Tabla3[[#This Row],[IPC]]/Tabla3[[#This Row],[TRM año de cálculo $/USD]]</f>
        <v>3.2712944704114795E-2</v>
      </c>
      <c r="U68" s="233">
        <f t="shared" si="1"/>
        <v>39873</v>
      </c>
      <c r="V68" s="234">
        <v>39879</v>
      </c>
      <c r="W68" s="235">
        <v>2548.5700000000002</v>
      </c>
    </row>
    <row r="69" spans="8:23">
      <c r="H69" s="227">
        <v>45627</v>
      </c>
      <c r="I69" s="228">
        <f>+AVERAGEIF(TRM_dia[MES],Tabla3[[#This Row],[Fecha]],TRM_dia[TRM])</f>
        <v>4385.1487096774199</v>
      </c>
      <c r="J69" s="229">
        <v>255.18600000000001</v>
      </c>
      <c r="K69" s="1">
        <v>144.88</v>
      </c>
      <c r="L69" s="1">
        <v>131.25</v>
      </c>
      <c r="M69" s="1">
        <v>185.55799999999999</v>
      </c>
      <c r="N69" s="228">
        <f>+INDEX(Tabla2[Salarios],MATCH(YEAR(Tabla3[[#This Row],[Fecha]]),Tabla2[año],0))/Tabla3[[#This Row],[TRM año de cálculo $/USD]]</f>
        <v>296.45516858552116</v>
      </c>
      <c r="O69" s="230">
        <f>+Tabla3[[#This Row],[IPC]]/Tabla3[[#This Row],[TRM año de cálculo $/USD]]</f>
        <v>3.3038788326669462E-2</v>
      </c>
      <c r="U69" s="233">
        <f t="shared" si="1"/>
        <v>39873</v>
      </c>
      <c r="V69" s="234">
        <v>39880</v>
      </c>
      <c r="W69" s="235">
        <v>2548.5700000000002</v>
      </c>
    </row>
    <row r="70" spans="8:23">
      <c r="U70" s="233">
        <f t="shared" si="1"/>
        <v>39873</v>
      </c>
      <c r="V70" s="234">
        <v>39881</v>
      </c>
      <c r="W70" s="235">
        <v>2548.5700000000002</v>
      </c>
    </row>
    <row r="71" spans="8:23">
      <c r="U71" s="233">
        <f t="shared" si="1"/>
        <v>39873</v>
      </c>
      <c r="V71" s="234">
        <v>39882</v>
      </c>
      <c r="W71" s="235">
        <v>2559.36</v>
      </c>
    </row>
    <row r="72" spans="8:23">
      <c r="U72" s="233">
        <f t="shared" si="1"/>
        <v>39873</v>
      </c>
      <c r="V72" s="234">
        <v>39883</v>
      </c>
      <c r="W72" s="235">
        <v>2525.06</v>
      </c>
    </row>
    <row r="73" spans="8:23">
      <c r="U73" s="233">
        <f t="shared" si="1"/>
        <v>39873</v>
      </c>
      <c r="V73" s="234">
        <v>39884</v>
      </c>
      <c r="W73" s="235">
        <v>2506.73</v>
      </c>
    </row>
    <row r="74" spans="8:23">
      <c r="U74" s="233">
        <f t="shared" si="1"/>
        <v>39873</v>
      </c>
      <c r="V74" s="234">
        <v>39885</v>
      </c>
      <c r="W74" s="235">
        <v>2481.2600000000002</v>
      </c>
    </row>
    <row r="75" spans="8:23">
      <c r="U75" s="233">
        <f t="shared" si="1"/>
        <v>39873</v>
      </c>
      <c r="V75" s="234">
        <v>39886</v>
      </c>
      <c r="W75" s="235">
        <v>2445.3000000000002</v>
      </c>
    </row>
    <row r="76" spans="8:23">
      <c r="U76" s="233">
        <f t="shared" si="1"/>
        <v>39873</v>
      </c>
      <c r="V76" s="234">
        <v>39887</v>
      </c>
      <c r="W76" s="235">
        <v>2445.3000000000002</v>
      </c>
    </row>
    <row r="77" spans="8:23">
      <c r="U77" s="233">
        <f t="shared" si="1"/>
        <v>39873</v>
      </c>
      <c r="V77" s="234">
        <v>39888</v>
      </c>
      <c r="W77" s="235">
        <v>2445.3000000000002</v>
      </c>
    </row>
    <row r="78" spans="8:23">
      <c r="U78" s="233">
        <f t="shared" si="1"/>
        <v>39873</v>
      </c>
      <c r="V78" s="234">
        <v>39889</v>
      </c>
      <c r="W78" s="235">
        <v>2390.96</v>
      </c>
    </row>
    <row r="79" spans="8:23">
      <c r="U79" s="233">
        <f t="shared" si="1"/>
        <v>39873</v>
      </c>
      <c r="V79" s="234">
        <v>39890</v>
      </c>
      <c r="W79" s="235">
        <v>2390.98</v>
      </c>
    </row>
    <row r="80" spans="8:23">
      <c r="U80" s="233">
        <f t="shared" si="1"/>
        <v>39873</v>
      </c>
      <c r="V80" s="234">
        <v>39891</v>
      </c>
      <c r="W80" s="235">
        <v>2383.15</v>
      </c>
    </row>
    <row r="81" spans="21:23">
      <c r="U81" s="233">
        <f t="shared" si="1"/>
        <v>39873</v>
      </c>
      <c r="V81" s="234">
        <v>39892</v>
      </c>
      <c r="W81" s="235">
        <v>2335.29</v>
      </c>
    </row>
    <row r="82" spans="21:23">
      <c r="U82" s="233">
        <f t="shared" si="1"/>
        <v>39873</v>
      </c>
      <c r="V82" s="234">
        <v>39893</v>
      </c>
      <c r="W82" s="235">
        <v>2340.83</v>
      </c>
    </row>
    <row r="83" spans="21:23">
      <c r="U83" s="233">
        <f t="shared" si="1"/>
        <v>39873</v>
      </c>
      <c r="V83" s="234">
        <v>39894</v>
      </c>
      <c r="W83" s="235">
        <v>2340.83</v>
      </c>
    </row>
    <row r="84" spans="21:23">
      <c r="U84" s="233">
        <f t="shared" si="1"/>
        <v>39873</v>
      </c>
      <c r="V84" s="234">
        <v>39895</v>
      </c>
      <c r="W84" s="235">
        <v>2340.83</v>
      </c>
    </row>
    <row r="85" spans="21:23">
      <c r="U85" s="233">
        <f t="shared" si="1"/>
        <v>39873</v>
      </c>
      <c r="V85" s="234">
        <v>39896</v>
      </c>
      <c r="W85" s="235">
        <v>2340.83</v>
      </c>
    </row>
    <row r="86" spans="21:23">
      <c r="U86" s="233">
        <f t="shared" si="1"/>
        <v>39873</v>
      </c>
      <c r="V86" s="234">
        <v>39897</v>
      </c>
      <c r="W86" s="235">
        <v>2353.21</v>
      </c>
    </row>
    <row r="87" spans="21:23">
      <c r="U87" s="233">
        <f t="shared" si="1"/>
        <v>39873</v>
      </c>
      <c r="V87" s="234">
        <v>39898</v>
      </c>
      <c r="W87" s="235">
        <v>2379.94</v>
      </c>
    </row>
    <row r="88" spans="21:23">
      <c r="U88" s="233">
        <f t="shared" si="1"/>
        <v>39873</v>
      </c>
      <c r="V88" s="234">
        <v>39899</v>
      </c>
      <c r="W88" s="235">
        <v>2435.81</v>
      </c>
    </row>
    <row r="89" spans="21:23">
      <c r="U89" s="233">
        <f t="shared" si="1"/>
        <v>39873</v>
      </c>
      <c r="V89" s="234">
        <v>39900</v>
      </c>
      <c r="W89" s="235">
        <v>2485.56</v>
      </c>
    </row>
    <row r="90" spans="21:23">
      <c r="U90" s="233">
        <f t="shared" si="1"/>
        <v>39873</v>
      </c>
      <c r="V90" s="234">
        <v>39901</v>
      </c>
      <c r="W90" s="235">
        <v>2485.56</v>
      </c>
    </row>
    <row r="91" spans="21:23">
      <c r="U91" s="233">
        <f t="shared" si="1"/>
        <v>39873</v>
      </c>
      <c r="V91" s="234">
        <v>39902</v>
      </c>
      <c r="W91" s="235">
        <v>2485.56</v>
      </c>
    </row>
    <row r="92" spans="21:23">
      <c r="U92" s="233">
        <f t="shared" si="1"/>
        <v>39873</v>
      </c>
      <c r="V92" s="234">
        <v>39903</v>
      </c>
      <c r="W92" s="235">
        <v>2561.21</v>
      </c>
    </row>
    <row r="93" spans="21:23">
      <c r="U93" s="233">
        <f t="shared" si="1"/>
        <v>39904</v>
      </c>
      <c r="V93" s="234">
        <v>39904</v>
      </c>
      <c r="W93" s="235">
        <v>2544.2399999999998</v>
      </c>
    </row>
    <row r="94" spans="21:23">
      <c r="U94" s="233">
        <f t="shared" si="1"/>
        <v>39904</v>
      </c>
      <c r="V94" s="234">
        <v>39905</v>
      </c>
      <c r="W94" s="235">
        <v>2534.9899999999998</v>
      </c>
    </row>
    <row r="95" spans="21:23">
      <c r="U95" s="233">
        <f t="shared" si="1"/>
        <v>39904</v>
      </c>
      <c r="V95" s="234">
        <v>39906</v>
      </c>
      <c r="W95" s="235">
        <v>2451.7199999999998</v>
      </c>
    </row>
    <row r="96" spans="21:23">
      <c r="U96" s="233">
        <f t="shared" si="1"/>
        <v>39904</v>
      </c>
      <c r="V96" s="234">
        <v>39907</v>
      </c>
      <c r="W96" s="235">
        <v>2422.71</v>
      </c>
    </row>
    <row r="97" spans="21:23">
      <c r="U97" s="233">
        <f t="shared" si="1"/>
        <v>39904</v>
      </c>
      <c r="V97" s="234">
        <v>39908</v>
      </c>
      <c r="W97" s="235">
        <v>2422.71</v>
      </c>
    </row>
    <row r="98" spans="21:23">
      <c r="U98" s="233">
        <f t="shared" si="1"/>
        <v>39904</v>
      </c>
      <c r="V98" s="234">
        <v>39909</v>
      </c>
      <c r="W98" s="235">
        <v>2422.71</v>
      </c>
    </row>
    <row r="99" spans="21:23">
      <c r="U99" s="233">
        <f t="shared" si="1"/>
        <v>39904</v>
      </c>
      <c r="V99" s="234">
        <v>39910</v>
      </c>
      <c r="W99" s="235">
        <v>2408.42</v>
      </c>
    </row>
    <row r="100" spans="21:23">
      <c r="U100" s="233">
        <f t="shared" si="1"/>
        <v>39904</v>
      </c>
      <c r="V100" s="234">
        <v>39911</v>
      </c>
      <c r="W100" s="235">
        <v>2416.63</v>
      </c>
    </row>
    <row r="101" spans="21:23">
      <c r="U101" s="233">
        <f t="shared" si="1"/>
        <v>39904</v>
      </c>
      <c r="V101" s="234">
        <v>39912</v>
      </c>
      <c r="W101" s="235">
        <v>2388.11</v>
      </c>
    </row>
    <row r="102" spans="21:23">
      <c r="U102" s="233">
        <f t="shared" si="1"/>
        <v>39904</v>
      </c>
      <c r="V102" s="234">
        <v>39913</v>
      </c>
      <c r="W102" s="235">
        <v>2388.11</v>
      </c>
    </row>
    <row r="103" spans="21:23">
      <c r="U103" s="233">
        <f t="shared" si="1"/>
        <v>39904</v>
      </c>
      <c r="V103" s="234">
        <v>39914</v>
      </c>
      <c r="W103" s="235">
        <v>2388.11</v>
      </c>
    </row>
    <row r="104" spans="21:23">
      <c r="U104" s="233">
        <f t="shared" si="1"/>
        <v>39904</v>
      </c>
      <c r="V104" s="234">
        <v>39915</v>
      </c>
      <c r="W104" s="235">
        <v>2388.11</v>
      </c>
    </row>
    <row r="105" spans="21:23">
      <c r="U105" s="233">
        <f t="shared" si="1"/>
        <v>39904</v>
      </c>
      <c r="V105" s="234">
        <v>39916</v>
      </c>
      <c r="W105" s="235">
        <v>2388.11</v>
      </c>
    </row>
    <row r="106" spans="21:23">
      <c r="U106" s="233">
        <f t="shared" si="1"/>
        <v>39904</v>
      </c>
      <c r="V106" s="234">
        <v>39917</v>
      </c>
      <c r="W106" s="235">
        <v>2392.2199999999998</v>
      </c>
    </row>
    <row r="107" spans="21:23">
      <c r="U107" s="233">
        <f t="shared" si="1"/>
        <v>39904</v>
      </c>
      <c r="V107" s="234">
        <v>39918</v>
      </c>
      <c r="W107" s="235">
        <v>2394.27</v>
      </c>
    </row>
    <row r="108" spans="21:23">
      <c r="U108" s="233">
        <f t="shared" si="1"/>
        <v>39904</v>
      </c>
      <c r="V108" s="234">
        <v>39919</v>
      </c>
      <c r="W108" s="235">
        <v>2380.69</v>
      </c>
    </row>
    <row r="109" spans="21:23">
      <c r="U109" s="233">
        <f t="shared" si="1"/>
        <v>39904</v>
      </c>
      <c r="V109" s="234">
        <v>39920</v>
      </c>
      <c r="W109" s="235">
        <v>2344.98</v>
      </c>
    </row>
    <row r="110" spans="21:23">
      <c r="U110" s="233">
        <f t="shared" si="1"/>
        <v>39904</v>
      </c>
      <c r="V110" s="234">
        <v>39921</v>
      </c>
      <c r="W110" s="235">
        <v>2343.34</v>
      </c>
    </row>
    <row r="111" spans="21:23">
      <c r="U111" s="233">
        <f t="shared" si="1"/>
        <v>39904</v>
      </c>
      <c r="V111" s="234">
        <v>39922</v>
      </c>
      <c r="W111" s="235">
        <v>2343.34</v>
      </c>
    </row>
    <row r="112" spans="21:23">
      <c r="U112" s="233">
        <f t="shared" si="1"/>
        <v>39904</v>
      </c>
      <c r="V112" s="234">
        <v>39923</v>
      </c>
      <c r="W112" s="235">
        <v>2343.34</v>
      </c>
    </row>
    <row r="113" spans="21:23">
      <c r="U113" s="233">
        <f t="shared" si="1"/>
        <v>39904</v>
      </c>
      <c r="V113" s="234">
        <v>39924</v>
      </c>
      <c r="W113" s="235">
        <v>2376.38</v>
      </c>
    </row>
    <row r="114" spans="21:23">
      <c r="U114" s="233">
        <f t="shared" si="1"/>
        <v>39904</v>
      </c>
      <c r="V114" s="234">
        <v>39925</v>
      </c>
      <c r="W114" s="235">
        <v>2338.6</v>
      </c>
    </row>
    <row r="115" spans="21:23">
      <c r="U115" s="233">
        <f t="shared" si="1"/>
        <v>39904</v>
      </c>
      <c r="V115" s="234">
        <v>39926</v>
      </c>
      <c r="W115" s="235">
        <v>2318.83</v>
      </c>
    </row>
    <row r="116" spans="21:23">
      <c r="U116" s="233">
        <f t="shared" si="1"/>
        <v>39904</v>
      </c>
      <c r="V116" s="234">
        <v>39927</v>
      </c>
      <c r="W116" s="235">
        <v>2300.7399999999998</v>
      </c>
    </row>
    <row r="117" spans="21:23">
      <c r="U117" s="233">
        <f t="shared" si="1"/>
        <v>39904</v>
      </c>
      <c r="V117" s="234">
        <v>39928</v>
      </c>
      <c r="W117" s="235">
        <v>2283.1999999999998</v>
      </c>
    </row>
    <row r="118" spans="21:23">
      <c r="U118" s="233">
        <f t="shared" si="1"/>
        <v>39904</v>
      </c>
      <c r="V118" s="234">
        <v>39929</v>
      </c>
      <c r="W118" s="235">
        <v>2283.1999999999998</v>
      </c>
    </row>
    <row r="119" spans="21:23">
      <c r="U119" s="233">
        <f t="shared" si="1"/>
        <v>39904</v>
      </c>
      <c r="V119" s="234">
        <v>39930</v>
      </c>
      <c r="W119" s="235">
        <v>2283.1999999999998</v>
      </c>
    </row>
    <row r="120" spans="21:23">
      <c r="U120" s="233">
        <f t="shared" si="1"/>
        <v>39904</v>
      </c>
      <c r="V120" s="234">
        <v>39931</v>
      </c>
      <c r="W120" s="235">
        <v>2325.02</v>
      </c>
    </row>
    <row r="121" spans="21:23">
      <c r="U121" s="233">
        <f t="shared" si="1"/>
        <v>39904</v>
      </c>
      <c r="V121" s="234">
        <v>39932</v>
      </c>
      <c r="W121" s="235">
        <v>2332.4699999999998</v>
      </c>
    </row>
    <row r="122" spans="21:23">
      <c r="U122" s="233">
        <f t="shared" si="1"/>
        <v>39904</v>
      </c>
      <c r="V122" s="234">
        <v>39933</v>
      </c>
      <c r="W122" s="235">
        <v>2289.73</v>
      </c>
    </row>
    <row r="123" spans="21:23">
      <c r="U123" s="233">
        <f t="shared" si="1"/>
        <v>39934</v>
      </c>
      <c r="V123" s="234">
        <v>39934</v>
      </c>
      <c r="W123" s="235">
        <v>2288.64</v>
      </c>
    </row>
    <row r="124" spans="21:23">
      <c r="U124" s="233">
        <f t="shared" si="1"/>
        <v>39934</v>
      </c>
      <c r="V124" s="234">
        <v>39935</v>
      </c>
      <c r="W124" s="235">
        <v>2288.64</v>
      </c>
    </row>
    <row r="125" spans="21:23">
      <c r="U125" s="233">
        <f t="shared" si="1"/>
        <v>39934</v>
      </c>
      <c r="V125" s="234">
        <v>39936</v>
      </c>
      <c r="W125" s="235">
        <v>2288.64</v>
      </c>
    </row>
    <row r="126" spans="21:23">
      <c r="U126" s="233">
        <f t="shared" si="1"/>
        <v>39934</v>
      </c>
      <c r="V126" s="234">
        <v>39937</v>
      </c>
      <c r="W126" s="235">
        <v>2288.64</v>
      </c>
    </row>
    <row r="127" spans="21:23">
      <c r="U127" s="233">
        <f t="shared" si="1"/>
        <v>39934</v>
      </c>
      <c r="V127" s="234">
        <v>39938</v>
      </c>
      <c r="W127" s="235">
        <v>2272.5500000000002</v>
      </c>
    </row>
    <row r="128" spans="21:23">
      <c r="U128" s="233">
        <f t="shared" si="1"/>
        <v>39934</v>
      </c>
      <c r="V128" s="234">
        <v>39939</v>
      </c>
      <c r="W128" s="235">
        <v>2256.9899999999998</v>
      </c>
    </row>
    <row r="129" spans="21:23">
      <c r="U129" s="233">
        <f t="shared" si="1"/>
        <v>39934</v>
      </c>
      <c r="V129" s="234">
        <v>39940</v>
      </c>
      <c r="W129" s="235">
        <v>2233.5</v>
      </c>
    </row>
    <row r="130" spans="21:23">
      <c r="U130" s="233">
        <f t="shared" si="1"/>
        <v>39934</v>
      </c>
      <c r="V130" s="234">
        <v>39941</v>
      </c>
      <c r="W130" s="235">
        <v>2208.98</v>
      </c>
    </row>
    <row r="131" spans="21:23">
      <c r="U131" s="233">
        <f t="shared" ref="U131:U194" si="2">+DATE(YEAR(V131),MONTH(V131),1)</f>
        <v>39934</v>
      </c>
      <c r="V131" s="234">
        <v>39942</v>
      </c>
      <c r="W131" s="235">
        <v>2210.35</v>
      </c>
    </row>
    <row r="132" spans="21:23">
      <c r="U132" s="233">
        <f t="shared" si="2"/>
        <v>39934</v>
      </c>
      <c r="V132" s="234">
        <v>39943</v>
      </c>
      <c r="W132" s="235">
        <v>2210.35</v>
      </c>
    </row>
    <row r="133" spans="21:23">
      <c r="U133" s="233">
        <f t="shared" si="2"/>
        <v>39934</v>
      </c>
      <c r="V133" s="234">
        <v>39944</v>
      </c>
      <c r="W133" s="235">
        <v>2210.35</v>
      </c>
    </row>
    <row r="134" spans="21:23">
      <c r="U134" s="233">
        <f t="shared" si="2"/>
        <v>39934</v>
      </c>
      <c r="V134" s="234">
        <v>39945</v>
      </c>
      <c r="W134" s="235">
        <v>2220.92</v>
      </c>
    </row>
    <row r="135" spans="21:23">
      <c r="U135" s="233">
        <f t="shared" si="2"/>
        <v>39934</v>
      </c>
      <c r="V135" s="234">
        <v>39946</v>
      </c>
      <c r="W135" s="235">
        <v>2221.4</v>
      </c>
    </row>
    <row r="136" spans="21:23">
      <c r="U136" s="233">
        <f t="shared" si="2"/>
        <v>39934</v>
      </c>
      <c r="V136" s="234">
        <v>39947</v>
      </c>
      <c r="W136" s="235">
        <v>2257.36</v>
      </c>
    </row>
    <row r="137" spans="21:23">
      <c r="U137" s="233">
        <f t="shared" si="2"/>
        <v>39934</v>
      </c>
      <c r="V137" s="234">
        <v>39948</v>
      </c>
      <c r="W137" s="235">
        <v>2251.5300000000002</v>
      </c>
    </row>
    <row r="138" spans="21:23">
      <c r="U138" s="233">
        <f t="shared" si="2"/>
        <v>39934</v>
      </c>
      <c r="V138" s="234">
        <v>39949</v>
      </c>
      <c r="W138" s="235">
        <v>2252.8000000000002</v>
      </c>
    </row>
    <row r="139" spans="21:23">
      <c r="U139" s="233">
        <f t="shared" si="2"/>
        <v>39934</v>
      </c>
      <c r="V139" s="234">
        <v>39950</v>
      </c>
      <c r="W139" s="235">
        <v>2252.8000000000002</v>
      </c>
    </row>
    <row r="140" spans="21:23">
      <c r="U140" s="233">
        <f t="shared" si="2"/>
        <v>39934</v>
      </c>
      <c r="V140" s="234">
        <v>39951</v>
      </c>
      <c r="W140" s="235">
        <v>2252.8000000000002</v>
      </c>
    </row>
    <row r="141" spans="21:23">
      <c r="U141" s="233">
        <f t="shared" si="2"/>
        <v>39934</v>
      </c>
      <c r="V141" s="234">
        <v>39952</v>
      </c>
      <c r="W141" s="235">
        <v>2255.2199999999998</v>
      </c>
    </row>
    <row r="142" spans="21:23">
      <c r="U142" s="233">
        <f t="shared" si="2"/>
        <v>39934</v>
      </c>
      <c r="V142" s="234">
        <v>39953</v>
      </c>
      <c r="W142" s="235">
        <v>2221.27</v>
      </c>
    </row>
    <row r="143" spans="21:23">
      <c r="U143" s="233">
        <f t="shared" si="2"/>
        <v>39934</v>
      </c>
      <c r="V143" s="234">
        <v>39954</v>
      </c>
      <c r="W143" s="235">
        <v>2196.21</v>
      </c>
    </row>
    <row r="144" spans="21:23">
      <c r="U144" s="233">
        <f t="shared" si="2"/>
        <v>39934</v>
      </c>
      <c r="V144" s="234">
        <v>39955</v>
      </c>
      <c r="W144" s="235">
        <v>2206.6</v>
      </c>
    </row>
    <row r="145" spans="21:23">
      <c r="U145" s="233">
        <f t="shared" si="2"/>
        <v>39934</v>
      </c>
      <c r="V145" s="234">
        <v>39956</v>
      </c>
      <c r="W145" s="235">
        <v>2201.44</v>
      </c>
    </row>
    <row r="146" spans="21:23">
      <c r="U146" s="233">
        <f t="shared" si="2"/>
        <v>39934</v>
      </c>
      <c r="V146" s="234">
        <v>39957</v>
      </c>
      <c r="W146" s="235">
        <v>2201.44</v>
      </c>
    </row>
    <row r="147" spans="21:23">
      <c r="U147" s="233">
        <f t="shared" si="2"/>
        <v>39934</v>
      </c>
      <c r="V147" s="234">
        <v>39958</v>
      </c>
      <c r="W147" s="235">
        <v>2201.44</v>
      </c>
    </row>
    <row r="148" spans="21:23">
      <c r="U148" s="233">
        <f t="shared" si="2"/>
        <v>39934</v>
      </c>
      <c r="V148" s="234">
        <v>39959</v>
      </c>
      <c r="W148" s="235">
        <v>2201.44</v>
      </c>
    </row>
    <row r="149" spans="21:23">
      <c r="U149" s="233">
        <f t="shared" si="2"/>
        <v>39934</v>
      </c>
      <c r="V149" s="234">
        <v>39960</v>
      </c>
      <c r="W149" s="235">
        <v>2213.89</v>
      </c>
    </row>
    <row r="150" spans="21:23">
      <c r="U150" s="233">
        <f t="shared" si="2"/>
        <v>39934</v>
      </c>
      <c r="V150" s="234">
        <v>39961</v>
      </c>
      <c r="W150" s="235">
        <v>2208.89</v>
      </c>
    </row>
    <row r="151" spans="21:23">
      <c r="U151" s="233">
        <f t="shared" si="2"/>
        <v>39934</v>
      </c>
      <c r="V151" s="234">
        <v>39962</v>
      </c>
      <c r="W151" s="235">
        <v>2190.4499999999998</v>
      </c>
    </row>
    <row r="152" spans="21:23">
      <c r="U152" s="233">
        <f t="shared" si="2"/>
        <v>39934</v>
      </c>
      <c r="V152" s="234">
        <v>39963</v>
      </c>
      <c r="W152" s="235">
        <v>2140.66</v>
      </c>
    </row>
    <row r="153" spans="21:23">
      <c r="U153" s="233">
        <f t="shared" si="2"/>
        <v>39934</v>
      </c>
      <c r="V153" s="234">
        <v>39964</v>
      </c>
      <c r="W153" s="235">
        <v>2140.66</v>
      </c>
    </row>
    <row r="154" spans="21:23">
      <c r="U154" s="233">
        <f t="shared" si="2"/>
        <v>39965</v>
      </c>
      <c r="V154" s="234">
        <v>39965</v>
      </c>
      <c r="W154" s="235">
        <v>2140.66</v>
      </c>
    </row>
    <row r="155" spans="21:23">
      <c r="U155" s="233">
        <f t="shared" si="2"/>
        <v>39965</v>
      </c>
      <c r="V155" s="234">
        <v>39966</v>
      </c>
      <c r="W155" s="235">
        <v>2109.42</v>
      </c>
    </row>
    <row r="156" spans="21:23">
      <c r="U156" s="233">
        <f t="shared" si="2"/>
        <v>39965</v>
      </c>
      <c r="V156" s="234">
        <v>39967</v>
      </c>
      <c r="W156" s="235">
        <v>2077.02</v>
      </c>
    </row>
    <row r="157" spans="21:23">
      <c r="U157" s="233">
        <f t="shared" si="2"/>
        <v>39965</v>
      </c>
      <c r="V157" s="234">
        <v>39968</v>
      </c>
      <c r="W157" s="235">
        <v>2073.5500000000002</v>
      </c>
    </row>
    <row r="158" spans="21:23">
      <c r="U158" s="233">
        <f t="shared" si="2"/>
        <v>39965</v>
      </c>
      <c r="V158" s="234">
        <v>39969</v>
      </c>
      <c r="W158" s="235">
        <v>2072</v>
      </c>
    </row>
    <row r="159" spans="21:23">
      <c r="U159" s="233">
        <f t="shared" si="2"/>
        <v>39965</v>
      </c>
      <c r="V159" s="234">
        <v>39970</v>
      </c>
      <c r="W159" s="235">
        <v>2063.1</v>
      </c>
    </row>
    <row r="160" spans="21:23">
      <c r="U160" s="233">
        <f t="shared" si="2"/>
        <v>39965</v>
      </c>
      <c r="V160" s="234">
        <v>39971</v>
      </c>
      <c r="W160" s="235">
        <v>2063.1</v>
      </c>
    </row>
    <row r="161" spans="21:23">
      <c r="U161" s="233">
        <f t="shared" si="2"/>
        <v>39965</v>
      </c>
      <c r="V161" s="234">
        <v>39972</v>
      </c>
      <c r="W161" s="235">
        <v>2063.1</v>
      </c>
    </row>
    <row r="162" spans="21:23">
      <c r="U162" s="233">
        <f t="shared" si="2"/>
        <v>39965</v>
      </c>
      <c r="V162" s="234">
        <v>39973</v>
      </c>
      <c r="W162" s="235">
        <v>2091.1</v>
      </c>
    </row>
    <row r="163" spans="21:23">
      <c r="U163" s="233">
        <f t="shared" si="2"/>
        <v>39965</v>
      </c>
      <c r="V163" s="234">
        <v>39974</v>
      </c>
      <c r="W163" s="235">
        <v>2060.1799999999998</v>
      </c>
    </row>
    <row r="164" spans="21:23">
      <c r="U164" s="233">
        <f t="shared" si="2"/>
        <v>39965</v>
      </c>
      <c r="V164" s="234">
        <v>39975</v>
      </c>
      <c r="W164" s="235">
        <v>2042.19</v>
      </c>
    </row>
    <row r="165" spans="21:23">
      <c r="U165" s="233">
        <f t="shared" si="2"/>
        <v>39965</v>
      </c>
      <c r="V165" s="234">
        <v>39976</v>
      </c>
      <c r="W165" s="235">
        <v>2026.17</v>
      </c>
    </row>
    <row r="166" spans="21:23">
      <c r="U166" s="233">
        <f t="shared" si="2"/>
        <v>39965</v>
      </c>
      <c r="V166" s="234">
        <v>39977</v>
      </c>
      <c r="W166" s="235">
        <v>2015.4</v>
      </c>
    </row>
    <row r="167" spans="21:23">
      <c r="U167" s="233">
        <f t="shared" si="2"/>
        <v>39965</v>
      </c>
      <c r="V167" s="234">
        <v>39978</v>
      </c>
      <c r="W167" s="235">
        <v>2015.4</v>
      </c>
    </row>
    <row r="168" spans="21:23">
      <c r="U168" s="233">
        <f t="shared" si="2"/>
        <v>39965</v>
      </c>
      <c r="V168" s="234">
        <v>39979</v>
      </c>
      <c r="W168" s="235">
        <v>2015.4</v>
      </c>
    </row>
    <row r="169" spans="21:23">
      <c r="U169" s="233">
        <f t="shared" si="2"/>
        <v>39965</v>
      </c>
      <c r="V169" s="234">
        <v>39980</v>
      </c>
      <c r="W169" s="235">
        <v>2015.4</v>
      </c>
    </row>
    <row r="170" spans="21:23">
      <c r="U170" s="233">
        <f t="shared" si="2"/>
        <v>39965</v>
      </c>
      <c r="V170" s="234">
        <v>39981</v>
      </c>
      <c r="W170" s="235">
        <v>2014.91</v>
      </c>
    </row>
    <row r="171" spans="21:23">
      <c r="U171" s="233">
        <f t="shared" si="2"/>
        <v>39965</v>
      </c>
      <c r="V171" s="234">
        <v>39982</v>
      </c>
      <c r="W171" s="235">
        <v>2071.29</v>
      </c>
    </row>
    <row r="172" spans="21:23">
      <c r="U172" s="233">
        <f t="shared" si="2"/>
        <v>39965</v>
      </c>
      <c r="V172" s="234">
        <v>39983</v>
      </c>
      <c r="W172" s="235">
        <v>2074.7199999999998</v>
      </c>
    </row>
    <row r="173" spans="21:23">
      <c r="U173" s="233">
        <f t="shared" si="2"/>
        <v>39965</v>
      </c>
      <c r="V173" s="234">
        <v>39984</v>
      </c>
      <c r="W173" s="235">
        <v>2108.1999999999998</v>
      </c>
    </row>
    <row r="174" spans="21:23">
      <c r="U174" s="233">
        <f t="shared" si="2"/>
        <v>39965</v>
      </c>
      <c r="V174" s="234">
        <v>39985</v>
      </c>
      <c r="W174" s="235">
        <v>2108.1999999999998</v>
      </c>
    </row>
    <row r="175" spans="21:23">
      <c r="U175" s="233">
        <f t="shared" si="2"/>
        <v>39965</v>
      </c>
      <c r="V175" s="234">
        <v>39986</v>
      </c>
      <c r="W175" s="235">
        <v>2108.1999999999998</v>
      </c>
    </row>
    <row r="176" spans="21:23">
      <c r="U176" s="233">
        <f t="shared" si="2"/>
        <v>39965</v>
      </c>
      <c r="V176" s="234">
        <v>39987</v>
      </c>
      <c r="W176" s="235">
        <v>2108.1999999999998</v>
      </c>
    </row>
    <row r="177" spans="21:23">
      <c r="U177" s="233">
        <f t="shared" si="2"/>
        <v>39965</v>
      </c>
      <c r="V177" s="234">
        <v>39988</v>
      </c>
      <c r="W177" s="235">
        <v>2165</v>
      </c>
    </row>
    <row r="178" spans="21:23">
      <c r="U178" s="233">
        <f t="shared" si="2"/>
        <v>39965</v>
      </c>
      <c r="V178" s="234">
        <v>39989</v>
      </c>
      <c r="W178" s="235">
        <v>2158.7199999999998</v>
      </c>
    </row>
    <row r="179" spans="21:23">
      <c r="U179" s="233">
        <f t="shared" si="2"/>
        <v>39965</v>
      </c>
      <c r="V179" s="234">
        <v>39990</v>
      </c>
      <c r="W179" s="235">
        <v>2188.5</v>
      </c>
    </row>
    <row r="180" spans="21:23">
      <c r="U180" s="233">
        <f t="shared" si="2"/>
        <v>39965</v>
      </c>
      <c r="V180" s="234">
        <v>39991</v>
      </c>
      <c r="W180" s="235">
        <v>2158.67</v>
      </c>
    </row>
    <row r="181" spans="21:23">
      <c r="U181" s="233">
        <f t="shared" si="2"/>
        <v>39965</v>
      </c>
      <c r="V181" s="234">
        <v>39992</v>
      </c>
      <c r="W181" s="235">
        <v>2158.67</v>
      </c>
    </row>
    <row r="182" spans="21:23">
      <c r="U182" s="233">
        <f t="shared" si="2"/>
        <v>39965</v>
      </c>
      <c r="V182" s="234">
        <v>39993</v>
      </c>
      <c r="W182" s="235">
        <v>2158.67</v>
      </c>
    </row>
    <row r="183" spans="21:23">
      <c r="U183" s="233">
        <f t="shared" si="2"/>
        <v>39965</v>
      </c>
      <c r="V183" s="234">
        <v>39994</v>
      </c>
      <c r="W183" s="235">
        <v>2158.67</v>
      </c>
    </row>
    <row r="184" spans="21:23">
      <c r="U184" s="233">
        <f t="shared" si="2"/>
        <v>39995</v>
      </c>
      <c r="V184" s="234">
        <v>39995</v>
      </c>
      <c r="W184" s="235">
        <v>2145.21</v>
      </c>
    </row>
    <row r="185" spans="21:23">
      <c r="U185" s="233">
        <f t="shared" si="2"/>
        <v>39995</v>
      </c>
      <c r="V185" s="234">
        <v>39996</v>
      </c>
      <c r="W185" s="235">
        <v>2111.71</v>
      </c>
    </row>
    <row r="186" spans="21:23">
      <c r="U186" s="233">
        <f t="shared" si="2"/>
        <v>39995</v>
      </c>
      <c r="V186" s="234">
        <v>39997</v>
      </c>
      <c r="W186" s="235">
        <v>2096.23</v>
      </c>
    </row>
    <row r="187" spans="21:23">
      <c r="U187" s="233">
        <f t="shared" si="2"/>
        <v>39995</v>
      </c>
      <c r="V187" s="234">
        <v>39998</v>
      </c>
      <c r="W187" s="235">
        <v>2086.36</v>
      </c>
    </row>
    <row r="188" spans="21:23">
      <c r="U188" s="233">
        <f t="shared" si="2"/>
        <v>39995</v>
      </c>
      <c r="V188" s="234">
        <v>39999</v>
      </c>
      <c r="W188" s="235">
        <v>2086.36</v>
      </c>
    </row>
    <row r="189" spans="21:23">
      <c r="U189" s="233">
        <f t="shared" si="2"/>
        <v>39995</v>
      </c>
      <c r="V189" s="234">
        <v>40000</v>
      </c>
      <c r="W189" s="235">
        <v>2086.36</v>
      </c>
    </row>
    <row r="190" spans="21:23">
      <c r="U190" s="233">
        <f t="shared" si="2"/>
        <v>39995</v>
      </c>
      <c r="V190" s="234">
        <v>40001</v>
      </c>
      <c r="W190" s="235">
        <v>2109.08</v>
      </c>
    </row>
    <row r="191" spans="21:23">
      <c r="U191" s="233">
        <f t="shared" si="2"/>
        <v>39995</v>
      </c>
      <c r="V191" s="234">
        <v>40002</v>
      </c>
      <c r="W191" s="235">
        <v>2090.35</v>
      </c>
    </row>
    <row r="192" spans="21:23">
      <c r="U192" s="233">
        <f t="shared" si="2"/>
        <v>39995</v>
      </c>
      <c r="V192" s="234">
        <v>40003</v>
      </c>
      <c r="W192" s="235">
        <v>2108.1999999999998</v>
      </c>
    </row>
    <row r="193" spans="21:23">
      <c r="U193" s="233">
        <f t="shared" si="2"/>
        <v>39995</v>
      </c>
      <c r="V193" s="234">
        <v>40004</v>
      </c>
      <c r="W193" s="235">
        <v>2105.36</v>
      </c>
    </row>
    <row r="194" spans="21:23">
      <c r="U194" s="233">
        <f t="shared" si="2"/>
        <v>39995</v>
      </c>
      <c r="V194" s="234">
        <v>40005</v>
      </c>
      <c r="W194" s="235">
        <v>2116.9899999999998</v>
      </c>
    </row>
    <row r="195" spans="21:23">
      <c r="U195" s="233">
        <f t="shared" ref="U195:U258" si="3">+DATE(YEAR(V195),MONTH(V195),1)</f>
        <v>39995</v>
      </c>
      <c r="V195" s="234">
        <v>40006</v>
      </c>
      <c r="W195" s="235">
        <v>2116.9899999999998</v>
      </c>
    </row>
    <row r="196" spans="21:23">
      <c r="U196" s="233">
        <f t="shared" si="3"/>
        <v>39995</v>
      </c>
      <c r="V196" s="234">
        <v>40007</v>
      </c>
      <c r="W196" s="235">
        <v>2116.9899999999998</v>
      </c>
    </row>
    <row r="197" spans="21:23">
      <c r="U197" s="233">
        <f t="shared" si="3"/>
        <v>39995</v>
      </c>
      <c r="V197" s="234">
        <v>40008</v>
      </c>
      <c r="W197" s="235">
        <v>2085.7399999999998</v>
      </c>
    </row>
    <row r="198" spans="21:23">
      <c r="U198" s="233">
        <f t="shared" si="3"/>
        <v>39995</v>
      </c>
      <c r="V198" s="234">
        <v>40009</v>
      </c>
      <c r="W198" s="235">
        <v>2054.19</v>
      </c>
    </row>
    <row r="199" spans="21:23">
      <c r="U199" s="233">
        <f t="shared" si="3"/>
        <v>39995</v>
      </c>
      <c r="V199" s="234">
        <v>40010</v>
      </c>
      <c r="W199" s="235">
        <v>2018.93</v>
      </c>
    </row>
    <row r="200" spans="21:23">
      <c r="U200" s="233">
        <f t="shared" si="3"/>
        <v>39995</v>
      </c>
      <c r="V200" s="234">
        <v>40011</v>
      </c>
      <c r="W200" s="235">
        <v>2025.71</v>
      </c>
    </row>
    <row r="201" spans="21:23">
      <c r="U201" s="233">
        <f t="shared" si="3"/>
        <v>39995</v>
      </c>
      <c r="V201" s="234">
        <v>40012</v>
      </c>
      <c r="W201" s="235">
        <v>2006.82</v>
      </c>
    </row>
    <row r="202" spans="21:23">
      <c r="U202" s="233">
        <f t="shared" si="3"/>
        <v>39995</v>
      </c>
      <c r="V202" s="234">
        <v>40013</v>
      </c>
      <c r="W202" s="235">
        <v>2006.82</v>
      </c>
    </row>
    <row r="203" spans="21:23">
      <c r="U203" s="233">
        <f t="shared" si="3"/>
        <v>39995</v>
      </c>
      <c r="V203" s="234">
        <v>40014</v>
      </c>
      <c r="W203" s="235">
        <v>2006.82</v>
      </c>
    </row>
    <row r="204" spans="21:23">
      <c r="U204" s="233">
        <f t="shared" si="3"/>
        <v>39995</v>
      </c>
      <c r="V204" s="234">
        <v>40015</v>
      </c>
      <c r="W204" s="235">
        <v>2006.82</v>
      </c>
    </row>
    <row r="205" spans="21:23">
      <c r="U205" s="233">
        <f t="shared" si="3"/>
        <v>39995</v>
      </c>
      <c r="V205" s="234">
        <v>40016</v>
      </c>
      <c r="W205" s="235">
        <v>1986.35</v>
      </c>
    </row>
    <row r="206" spans="21:23">
      <c r="U206" s="233">
        <f t="shared" si="3"/>
        <v>39995</v>
      </c>
      <c r="V206" s="234">
        <v>40017</v>
      </c>
      <c r="W206" s="235">
        <v>1975.05</v>
      </c>
    </row>
    <row r="207" spans="21:23">
      <c r="U207" s="233">
        <f t="shared" si="3"/>
        <v>39995</v>
      </c>
      <c r="V207" s="234">
        <v>40018</v>
      </c>
      <c r="W207" s="235">
        <v>1953.12</v>
      </c>
    </row>
    <row r="208" spans="21:23">
      <c r="U208" s="233">
        <f t="shared" si="3"/>
        <v>39995</v>
      </c>
      <c r="V208" s="234">
        <v>40019</v>
      </c>
      <c r="W208" s="235">
        <v>1970.11</v>
      </c>
    </row>
    <row r="209" spans="21:23">
      <c r="U209" s="233">
        <f t="shared" si="3"/>
        <v>39995</v>
      </c>
      <c r="V209" s="234">
        <v>40020</v>
      </c>
      <c r="W209" s="235">
        <v>1970.11</v>
      </c>
    </row>
    <row r="210" spans="21:23">
      <c r="U210" s="233">
        <f t="shared" si="3"/>
        <v>39995</v>
      </c>
      <c r="V210" s="234">
        <v>40021</v>
      </c>
      <c r="W210" s="235">
        <v>1970.11</v>
      </c>
    </row>
    <row r="211" spans="21:23">
      <c r="U211" s="233">
        <f t="shared" si="3"/>
        <v>39995</v>
      </c>
      <c r="V211" s="234">
        <v>40022</v>
      </c>
      <c r="W211" s="235">
        <v>1982.43</v>
      </c>
    </row>
    <row r="212" spans="21:23">
      <c r="U212" s="233">
        <f t="shared" si="3"/>
        <v>39995</v>
      </c>
      <c r="V212" s="234">
        <v>40023</v>
      </c>
      <c r="W212" s="235">
        <v>2013.82</v>
      </c>
    </row>
    <row r="213" spans="21:23">
      <c r="U213" s="233">
        <f t="shared" si="3"/>
        <v>39995</v>
      </c>
      <c r="V213" s="234">
        <v>40024</v>
      </c>
      <c r="W213" s="235">
        <v>2073.92</v>
      </c>
    </row>
    <row r="214" spans="21:23">
      <c r="U214" s="233">
        <f t="shared" si="3"/>
        <v>39995</v>
      </c>
      <c r="V214" s="234">
        <v>40025</v>
      </c>
      <c r="W214" s="235">
        <v>2043.37</v>
      </c>
    </row>
    <row r="215" spans="21:23">
      <c r="U215" s="233">
        <f t="shared" si="3"/>
        <v>40026</v>
      </c>
      <c r="V215" s="234">
        <v>40026</v>
      </c>
      <c r="W215" s="235">
        <v>2040.95</v>
      </c>
    </row>
    <row r="216" spans="21:23">
      <c r="U216" s="233">
        <f t="shared" si="3"/>
        <v>40026</v>
      </c>
      <c r="V216" s="234">
        <v>40027</v>
      </c>
      <c r="W216" s="235">
        <v>2040.95</v>
      </c>
    </row>
    <row r="217" spans="21:23">
      <c r="U217" s="233">
        <f t="shared" si="3"/>
        <v>40026</v>
      </c>
      <c r="V217" s="234">
        <v>40028</v>
      </c>
      <c r="W217" s="235">
        <v>2040.95</v>
      </c>
    </row>
    <row r="218" spans="21:23">
      <c r="U218" s="233">
        <f t="shared" si="3"/>
        <v>40026</v>
      </c>
      <c r="V218" s="234">
        <v>40029</v>
      </c>
      <c r="W218" s="235">
        <v>2008.96</v>
      </c>
    </row>
    <row r="219" spans="21:23">
      <c r="U219" s="233">
        <f t="shared" si="3"/>
        <v>40026</v>
      </c>
      <c r="V219" s="234">
        <v>40030</v>
      </c>
      <c r="W219" s="235">
        <v>1992.98</v>
      </c>
    </row>
    <row r="220" spans="21:23">
      <c r="U220" s="233">
        <f t="shared" si="3"/>
        <v>40026</v>
      </c>
      <c r="V220" s="234">
        <v>40031</v>
      </c>
      <c r="W220" s="235">
        <v>1987.84</v>
      </c>
    </row>
    <row r="221" spans="21:23">
      <c r="U221" s="233">
        <f t="shared" si="3"/>
        <v>40026</v>
      </c>
      <c r="V221" s="234">
        <v>40032</v>
      </c>
      <c r="W221" s="235">
        <v>1997.01</v>
      </c>
    </row>
    <row r="222" spans="21:23">
      <c r="U222" s="233">
        <f t="shared" si="3"/>
        <v>40026</v>
      </c>
      <c r="V222" s="234">
        <v>40033</v>
      </c>
      <c r="W222" s="235">
        <v>1997.01</v>
      </c>
    </row>
    <row r="223" spans="21:23">
      <c r="U223" s="233">
        <f t="shared" si="3"/>
        <v>40026</v>
      </c>
      <c r="V223" s="234">
        <v>40034</v>
      </c>
      <c r="W223" s="235">
        <v>1997.01</v>
      </c>
    </row>
    <row r="224" spans="21:23">
      <c r="U224" s="233">
        <f t="shared" si="3"/>
        <v>40026</v>
      </c>
      <c r="V224" s="234">
        <v>40035</v>
      </c>
      <c r="W224" s="235">
        <v>1997.01</v>
      </c>
    </row>
    <row r="225" spans="21:23">
      <c r="U225" s="233">
        <f t="shared" si="3"/>
        <v>40026</v>
      </c>
      <c r="V225" s="234">
        <v>40036</v>
      </c>
      <c r="W225" s="235">
        <v>2022.56</v>
      </c>
    </row>
    <row r="226" spans="21:23">
      <c r="U226" s="233">
        <f t="shared" si="3"/>
        <v>40026</v>
      </c>
      <c r="V226" s="234">
        <v>40037</v>
      </c>
      <c r="W226" s="235">
        <v>2050.4499999999998</v>
      </c>
    </row>
    <row r="227" spans="21:23">
      <c r="U227" s="233">
        <f t="shared" si="3"/>
        <v>40026</v>
      </c>
      <c r="V227" s="234">
        <v>40038</v>
      </c>
      <c r="W227" s="235">
        <v>2026.45</v>
      </c>
    </row>
    <row r="228" spans="21:23">
      <c r="U228" s="233">
        <f t="shared" si="3"/>
        <v>40026</v>
      </c>
      <c r="V228" s="234">
        <v>40039</v>
      </c>
      <c r="W228" s="235">
        <v>1999.98</v>
      </c>
    </row>
    <row r="229" spans="21:23">
      <c r="U229" s="233">
        <f t="shared" si="3"/>
        <v>40026</v>
      </c>
      <c r="V229" s="234">
        <v>40040</v>
      </c>
      <c r="W229" s="235">
        <v>2016.09</v>
      </c>
    </row>
    <row r="230" spans="21:23">
      <c r="U230" s="233">
        <f t="shared" si="3"/>
        <v>40026</v>
      </c>
      <c r="V230" s="234">
        <v>40041</v>
      </c>
      <c r="W230" s="235">
        <v>2016.09</v>
      </c>
    </row>
    <row r="231" spans="21:23">
      <c r="U231" s="233">
        <f t="shared" si="3"/>
        <v>40026</v>
      </c>
      <c r="V231" s="234">
        <v>40042</v>
      </c>
      <c r="W231" s="235">
        <v>2016.09</v>
      </c>
    </row>
    <row r="232" spans="21:23">
      <c r="U232" s="233">
        <f t="shared" si="3"/>
        <v>40026</v>
      </c>
      <c r="V232" s="234">
        <v>40043</v>
      </c>
      <c r="W232" s="235">
        <v>2016.09</v>
      </c>
    </row>
    <row r="233" spans="21:23">
      <c r="U233" s="233">
        <f t="shared" si="3"/>
        <v>40026</v>
      </c>
      <c r="V233" s="234">
        <v>40044</v>
      </c>
      <c r="W233" s="235">
        <v>2037.1</v>
      </c>
    </row>
    <row r="234" spans="21:23">
      <c r="U234" s="233">
        <f t="shared" si="3"/>
        <v>40026</v>
      </c>
      <c r="V234" s="234">
        <v>40045</v>
      </c>
      <c r="W234" s="235">
        <v>2041.91</v>
      </c>
    </row>
    <row r="235" spans="21:23">
      <c r="U235" s="233">
        <f t="shared" si="3"/>
        <v>40026</v>
      </c>
      <c r="V235" s="234">
        <v>40046</v>
      </c>
      <c r="W235" s="235">
        <v>2012.67</v>
      </c>
    </row>
    <row r="236" spans="21:23">
      <c r="U236" s="233">
        <f t="shared" si="3"/>
        <v>40026</v>
      </c>
      <c r="V236" s="234">
        <v>40047</v>
      </c>
      <c r="W236" s="235">
        <v>1997.31</v>
      </c>
    </row>
    <row r="237" spans="21:23">
      <c r="U237" s="233">
        <f t="shared" si="3"/>
        <v>40026</v>
      </c>
      <c r="V237" s="234">
        <v>40048</v>
      </c>
      <c r="W237" s="235">
        <v>1997.31</v>
      </c>
    </row>
    <row r="238" spans="21:23">
      <c r="U238" s="233">
        <f t="shared" si="3"/>
        <v>40026</v>
      </c>
      <c r="V238" s="234">
        <v>40049</v>
      </c>
      <c r="W238" s="235">
        <v>1997.31</v>
      </c>
    </row>
    <row r="239" spans="21:23">
      <c r="U239" s="233">
        <f t="shared" si="3"/>
        <v>40026</v>
      </c>
      <c r="V239" s="234">
        <v>40050</v>
      </c>
      <c r="W239" s="235">
        <v>1997.44</v>
      </c>
    </row>
    <row r="240" spans="21:23">
      <c r="U240" s="233">
        <f t="shared" si="3"/>
        <v>40026</v>
      </c>
      <c r="V240" s="234">
        <v>40051</v>
      </c>
      <c r="W240" s="235">
        <v>2007.2</v>
      </c>
    </row>
    <row r="241" spans="21:23">
      <c r="U241" s="233">
        <f t="shared" si="3"/>
        <v>40026</v>
      </c>
      <c r="V241" s="234">
        <v>40052</v>
      </c>
      <c r="W241" s="235">
        <v>2044.79</v>
      </c>
    </row>
    <row r="242" spans="21:23">
      <c r="U242" s="233">
        <f t="shared" si="3"/>
        <v>40026</v>
      </c>
      <c r="V242" s="234">
        <v>40053</v>
      </c>
      <c r="W242" s="235">
        <v>2043.65</v>
      </c>
    </row>
    <row r="243" spans="21:23">
      <c r="U243" s="233">
        <f t="shared" si="3"/>
        <v>40026</v>
      </c>
      <c r="V243" s="234">
        <v>40054</v>
      </c>
      <c r="W243" s="235">
        <v>2035</v>
      </c>
    </row>
    <row r="244" spans="21:23">
      <c r="U244" s="233">
        <f t="shared" si="3"/>
        <v>40026</v>
      </c>
      <c r="V244" s="234">
        <v>40055</v>
      </c>
      <c r="W244" s="235">
        <v>2035</v>
      </c>
    </row>
    <row r="245" spans="21:23">
      <c r="U245" s="233">
        <f t="shared" si="3"/>
        <v>40026</v>
      </c>
      <c r="V245" s="234">
        <v>40056</v>
      </c>
      <c r="W245" s="235">
        <v>2035</v>
      </c>
    </row>
    <row r="246" spans="21:23">
      <c r="U246" s="233">
        <f t="shared" si="3"/>
        <v>40057</v>
      </c>
      <c r="V246" s="234">
        <v>40057</v>
      </c>
      <c r="W246" s="235">
        <v>2057.81</v>
      </c>
    </row>
    <row r="247" spans="21:23">
      <c r="U247" s="233">
        <f t="shared" si="3"/>
        <v>40057</v>
      </c>
      <c r="V247" s="234">
        <v>40058</v>
      </c>
      <c r="W247" s="235">
        <v>2068.96</v>
      </c>
    </row>
    <row r="248" spans="21:23">
      <c r="U248" s="233">
        <f t="shared" si="3"/>
        <v>40057</v>
      </c>
      <c r="V248" s="234">
        <v>40059</v>
      </c>
      <c r="W248" s="235">
        <v>2065.73</v>
      </c>
    </row>
    <row r="249" spans="21:23">
      <c r="U249" s="233">
        <f t="shared" si="3"/>
        <v>40057</v>
      </c>
      <c r="V249" s="234">
        <v>40060</v>
      </c>
      <c r="W249" s="235">
        <v>2029.75</v>
      </c>
    </row>
    <row r="250" spans="21:23">
      <c r="U250" s="233">
        <f t="shared" si="3"/>
        <v>40057</v>
      </c>
      <c r="V250" s="234">
        <v>40061</v>
      </c>
      <c r="W250" s="235">
        <v>2018.72</v>
      </c>
    </row>
    <row r="251" spans="21:23">
      <c r="U251" s="233">
        <f t="shared" si="3"/>
        <v>40057</v>
      </c>
      <c r="V251" s="234">
        <v>40062</v>
      </c>
      <c r="W251" s="235">
        <v>2018.72</v>
      </c>
    </row>
    <row r="252" spans="21:23">
      <c r="U252" s="233">
        <f t="shared" si="3"/>
        <v>40057</v>
      </c>
      <c r="V252" s="234">
        <v>40063</v>
      </c>
      <c r="W252" s="235">
        <v>2018.72</v>
      </c>
    </row>
    <row r="253" spans="21:23">
      <c r="U253" s="233">
        <f t="shared" si="3"/>
        <v>40057</v>
      </c>
      <c r="V253" s="234">
        <v>40064</v>
      </c>
      <c r="W253" s="235">
        <v>2018.72</v>
      </c>
    </row>
    <row r="254" spans="21:23">
      <c r="U254" s="233">
        <f t="shared" si="3"/>
        <v>40057</v>
      </c>
      <c r="V254" s="234">
        <v>40065</v>
      </c>
      <c r="W254" s="235">
        <v>1994.44</v>
      </c>
    </row>
    <row r="255" spans="21:23">
      <c r="U255" s="233">
        <f t="shared" si="3"/>
        <v>40057</v>
      </c>
      <c r="V255" s="234">
        <v>40066</v>
      </c>
      <c r="W255" s="235">
        <v>1998.17</v>
      </c>
    </row>
    <row r="256" spans="21:23">
      <c r="U256" s="233">
        <f t="shared" si="3"/>
        <v>40057</v>
      </c>
      <c r="V256" s="234">
        <v>40067</v>
      </c>
      <c r="W256" s="235">
        <v>2008.95</v>
      </c>
    </row>
    <row r="257" spans="21:23">
      <c r="U257" s="233">
        <f t="shared" si="3"/>
        <v>40057</v>
      </c>
      <c r="V257" s="234">
        <v>40068</v>
      </c>
      <c r="W257" s="235">
        <v>1985.38</v>
      </c>
    </row>
    <row r="258" spans="21:23">
      <c r="U258" s="233">
        <f t="shared" si="3"/>
        <v>40057</v>
      </c>
      <c r="V258" s="234">
        <v>40069</v>
      </c>
      <c r="W258" s="235">
        <v>1985.38</v>
      </c>
    </row>
    <row r="259" spans="21:23">
      <c r="U259" s="233">
        <f t="shared" ref="U259:U322" si="4">+DATE(YEAR(V259),MONTH(V259),1)</f>
        <v>40057</v>
      </c>
      <c r="V259" s="234">
        <v>40070</v>
      </c>
      <c r="W259" s="235">
        <v>1985.38</v>
      </c>
    </row>
    <row r="260" spans="21:23">
      <c r="U260" s="233">
        <f t="shared" si="4"/>
        <v>40057</v>
      </c>
      <c r="V260" s="234">
        <v>40071</v>
      </c>
      <c r="W260" s="235">
        <v>1998.99</v>
      </c>
    </row>
    <row r="261" spans="21:23">
      <c r="U261" s="233">
        <f t="shared" si="4"/>
        <v>40057</v>
      </c>
      <c r="V261" s="234">
        <v>40072</v>
      </c>
      <c r="W261" s="235">
        <v>1986.86</v>
      </c>
    </row>
    <row r="262" spans="21:23">
      <c r="U262" s="233">
        <f t="shared" si="4"/>
        <v>40057</v>
      </c>
      <c r="V262" s="234">
        <v>40073</v>
      </c>
      <c r="W262" s="235">
        <v>1960.76</v>
      </c>
    </row>
    <row r="263" spans="21:23">
      <c r="U263" s="233">
        <f t="shared" si="4"/>
        <v>40057</v>
      </c>
      <c r="V263" s="234">
        <v>40074</v>
      </c>
      <c r="W263" s="235">
        <v>1962.6</v>
      </c>
    </row>
    <row r="264" spans="21:23">
      <c r="U264" s="233">
        <f t="shared" si="4"/>
        <v>40057</v>
      </c>
      <c r="V264" s="234">
        <v>40075</v>
      </c>
      <c r="W264" s="235">
        <v>1951.38</v>
      </c>
    </row>
    <row r="265" spans="21:23">
      <c r="U265" s="233">
        <f t="shared" si="4"/>
        <v>40057</v>
      </c>
      <c r="V265" s="234">
        <v>40076</v>
      </c>
      <c r="W265" s="235">
        <v>1951.38</v>
      </c>
    </row>
    <row r="266" spans="21:23">
      <c r="U266" s="233">
        <f t="shared" si="4"/>
        <v>40057</v>
      </c>
      <c r="V266" s="234">
        <v>40077</v>
      </c>
      <c r="W266" s="235">
        <v>1951.38</v>
      </c>
    </row>
    <row r="267" spans="21:23">
      <c r="U267" s="233">
        <f t="shared" si="4"/>
        <v>40057</v>
      </c>
      <c r="V267" s="234">
        <v>40078</v>
      </c>
      <c r="W267" s="235">
        <v>1950.77</v>
      </c>
    </row>
    <row r="268" spans="21:23">
      <c r="U268" s="233">
        <f t="shared" si="4"/>
        <v>40057</v>
      </c>
      <c r="V268" s="234">
        <v>40079</v>
      </c>
      <c r="W268" s="235">
        <v>1914.47</v>
      </c>
    </row>
    <row r="269" spans="21:23">
      <c r="U269" s="233">
        <f t="shared" si="4"/>
        <v>40057</v>
      </c>
      <c r="V269" s="234">
        <v>40080</v>
      </c>
      <c r="W269" s="235">
        <v>1911.66</v>
      </c>
    </row>
    <row r="270" spans="21:23">
      <c r="U270" s="233">
        <f t="shared" si="4"/>
        <v>40057</v>
      </c>
      <c r="V270" s="234">
        <v>40081</v>
      </c>
      <c r="W270" s="235">
        <v>1922.5</v>
      </c>
    </row>
    <row r="271" spans="21:23">
      <c r="U271" s="233">
        <f t="shared" si="4"/>
        <v>40057</v>
      </c>
      <c r="V271" s="234">
        <v>40082</v>
      </c>
      <c r="W271" s="235">
        <v>1926.59</v>
      </c>
    </row>
    <row r="272" spans="21:23">
      <c r="U272" s="233">
        <f t="shared" si="4"/>
        <v>40057</v>
      </c>
      <c r="V272" s="234">
        <v>40083</v>
      </c>
      <c r="W272" s="235">
        <v>1926.59</v>
      </c>
    </row>
    <row r="273" spans="21:23">
      <c r="U273" s="233">
        <f t="shared" si="4"/>
        <v>40057</v>
      </c>
      <c r="V273" s="234">
        <v>40084</v>
      </c>
      <c r="W273" s="235">
        <v>1926.59</v>
      </c>
    </row>
    <row r="274" spans="21:23">
      <c r="U274" s="233">
        <f t="shared" si="4"/>
        <v>40057</v>
      </c>
      <c r="V274" s="234">
        <v>40085</v>
      </c>
      <c r="W274" s="235">
        <v>1921.64</v>
      </c>
    </row>
    <row r="275" spans="21:23">
      <c r="U275" s="233">
        <f t="shared" si="4"/>
        <v>40057</v>
      </c>
      <c r="V275" s="234">
        <v>40086</v>
      </c>
      <c r="W275" s="235">
        <v>1922</v>
      </c>
    </row>
    <row r="276" spans="21:23">
      <c r="U276" s="233">
        <f t="shared" si="4"/>
        <v>40087</v>
      </c>
      <c r="V276" s="234">
        <v>40087</v>
      </c>
      <c r="W276" s="235">
        <v>1925.49</v>
      </c>
    </row>
    <row r="277" spans="21:23">
      <c r="U277" s="233">
        <f t="shared" si="4"/>
        <v>40087</v>
      </c>
      <c r="V277" s="234">
        <v>40088</v>
      </c>
      <c r="W277" s="235">
        <v>1918.87</v>
      </c>
    </row>
    <row r="278" spans="21:23">
      <c r="U278" s="233">
        <f t="shared" si="4"/>
        <v>40087</v>
      </c>
      <c r="V278" s="234">
        <v>40089</v>
      </c>
      <c r="W278" s="235">
        <v>1919.75</v>
      </c>
    </row>
    <row r="279" spans="21:23">
      <c r="U279" s="233">
        <f t="shared" si="4"/>
        <v>40087</v>
      </c>
      <c r="V279" s="234">
        <v>40090</v>
      </c>
      <c r="W279" s="235">
        <v>1919.75</v>
      </c>
    </row>
    <row r="280" spans="21:23">
      <c r="U280" s="233">
        <f t="shared" si="4"/>
        <v>40087</v>
      </c>
      <c r="V280" s="234">
        <v>40091</v>
      </c>
      <c r="W280" s="235">
        <v>1919.75</v>
      </c>
    </row>
    <row r="281" spans="21:23">
      <c r="U281" s="233">
        <f t="shared" si="4"/>
        <v>40087</v>
      </c>
      <c r="V281" s="234">
        <v>40092</v>
      </c>
      <c r="W281" s="235">
        <v>1925.57</v>
      </c>
    </row>
    <row r="282" spans="21:23">
      <c r="U282" s="233">
        <f t="shared" si="4"/>
        <v>40087</v>
      </c>
      <c r="V282" s="234">
        <v>40093</v>
      </c>
      <c r="W282" s="235">
        <v>1906.59</v>
      </c>
    </row>
    <row r="283" spans="21:23">
      <c r="U283" s="233">
        <f t="shared" si="4"/>
        <v>40087</v>
      </c>
      <c r="V283" s="234">
        <v>40094</v>
      </c>
      <c r="W283" s="235">
        <v>1897.31</v>
      </c>
    </row>
    <row r="284" spans="21:23">
      <c r="U284" s="233">
        <f t="shared" si="4"/>
        <v>40087</v>
      </c>
      <c r="V284" s="234">
        <v>40095</v>
      </c>
      <c r="W284" s="235">
        <v>1870.96</v>
      </c>
    </row>
    <row r="285" spans="21:23">
      <c r="U285" s="233">
        <f t="shared" si="4"/>
        <v>40087</v>
      </c>
      <c r="V285" s="234">
        <v>40096</v>
      </c>
      <c r="W285" s="235">
        <v>1857.21</v>
      </c>
    </row>
    <row r="286" spans="21:23">
      <c r="U286" s="233">
        <f t="shared" si="4"/>
        <v>40087</v>
      </c>
      <c r="V286" s="234">
        <v>40097</v>
      </c>
      <c r="W286" s="235">
        <v>1857.21</v>
      </c>
    </row>
    <row r="287" spans="21:23">
      <c r="U287" s="233">
        <f t="shared" si="4"/>
        <v>40087</v>
      </c>
      <c r="V287" s="234">
        <v>40098</v>
      </c>
      <c r="W287" s="235">
        <v>1857.21</v>
      </c>
    </row>
    <row r="288" spans="21:23">
      <c r="U288" s="233">
        <f t="shared" si="4"/>
        <v>40087</v>
      </c>
      <c r="V288" s="234">
        <v>40099</v>
      </c>
      <c r="W288" s="235">
        <v>1857.21</v>
      </c>
    </row>
    <row r="289" spans="21:23">
      <c r="U289" s="233">
        <f t="shared" si="4"/>
        <v>40087</v>
      </c>
      <c r="V289" s="234">
        <v>40100</v>
      </c>
      <c r="W289" s="235">
        <v>1825.68</v>
      </c>
    </row>
    <row r="290" spans="21:23">
      <c r="U290" s="233">
        <f t="shared" si="4"/>
        <v>40087</v>
      </c>
      <c r="V290" s="234">
        <v>40101</v>
      </c>
      <c r="W290" s="235">
        <v>1830.38</v>
      </c>
    </row>
    <row r="291" spans="21:23">
      <c r="U291" s="233">
        <f t="shared" si="4"/>
        <v>40087</v>
      </c>
      <c r="V291" s="234">
        <v>40102</v>
      </c>
      <c r="W291" s="235">
        <v>1838.26</v>
      </c>
    </row>
    <row r="292" spans="21:23">
      <c r="U292" s="233">
        <f t="shared" si="4"/>
        <v>40087</v>
      </c>
      <c r="V292" s="234">
        <v>40103</v>
      </c>
      <c r="W292" s="235">
        <v>1843.81</v>
      </c>
    </row>
    <row r="293" spans="21:23">
      <c r="U293" s="233">
        <f t="shared" si="4"/>
        <v>40087</v>
      </c>
      <c r="V293" s="234">
        <v>40104</v>
      </c>
      <c r="W293" s="235">
        <v>1843.81</v>
      </c>
    </row>
    <row r="294" spans="21:23">
      <c r="U294" s="233">
        <f t="shared" si="4"/>
        <v>40087</v>
      </c>
      <c r="V294" s="234">
        <v>40105</v>
      </c>
      <c r="W294" s="235">
        <v>1843.81</v>
      </c>
    </row>
    <row r="295" spans="21:23">
      <c r="U295" s="233">
        <f t="shared" si="4"/>
        <v>40087</v>
      </c>
      <c r="V295" s="234">
        <v>40106</v>
      </c>
      <c r="W295" s="235">
        <v>1858.4</v>
      </c>
    </row>
    <row r="296" spans="21:23">
      <c r="U296" s="233">
        <f t="shared" si="4"/>
        <v>40087</v>
      </c>
      <c r="V296" s="234">
        <v>40107</v>
      </c>
      <c r="W296" s="235">
        <v>1913.98</v>
      </c>
    </row>
    <row r="297" spans="21:23">
      <c r="U297" s="233">
        <f t="shared" si="4"/>
        <v>40087</v>
      </c>
      <c r="V297" s="234">
        <v>40108</v>
      </c>
      <c r="W297" s="235">
        <v>1910.04</v>
      </c>
    </row>
    <row r="298" spans="21:23">
      <c r="U298" s="233">
        <f t="shared" si="4"/>
        <v>40087</v>
      </c>
      <c r="V298" s="234">
        <v>40109</v>
      </c>
      <c r="W298" s="235">
        <v>1914.89</v>
      </c>
    </row>
    <row r="299" spans="21:23">
      <c r="U299" s="233">
        <f t="shared" si="4"/>
        <v>40087</v>
      </c>
      <c r="V299" s="234">
        <v>40110</v>
      </c>
      <c r="W299" s="235">
        <v>1924.35</v>
      </c>
    </row>
    <row r="300" spans="21:23">
      <c r="U300" s="233">
        <f t="shared" si="4"/>
        <v>40087</v>
      </c>
      <c r="V300" s="234">
        <v>40111</v>
      </c>
      <c r="W300" s="235">
        <v>1924.35</v>
      </c>
    </row>
    <row r="301" spans="21:23">
      <c r="U301" s="233">
        <f t="shared" si="4"/>
        <v>40087</v>
      </c>
      <c r="V301" s="234">
        <v>40112</v>
      </c>
      <c r="W301" s="235">
        <v>1924.35</v>
      </c>
    </row>
    <row r="302" spans="21:23">
      <c r="U302" s="233">
        <f t="shared" si="4"/>
        <v>40087</v>
      </c>
      <c r="V302" s="234">
        <v>40113</v>
      </c>
      <c r="W302" s="235">
        <v>1932.81</v>
      </c>
    </row>
    <row r="303" spans="21:23">
      <c r="U303" s="233">
        <f t="shared" si="4"/>
        <v>40087</v>
      </c>
      <c r="V303" s="234">
        <v>40114</v>
      </c>
      <c r="W303" s="235">
        <v>1977.26</v>
      </c>
    </row>
    <row r="304" spans="21:23">
      <c r="U304" s="233">
        <f t="shared" si="4"/>
        <v>40087</v>
      </c>
      <c r="V304" s="234">
        <v>40115</v>
      </c>
      <c r="W304" s="235">
        <v>2006.18</v>
      </c>
    </row>
    <row r="305" spans="21:23">
      <c r="U305" s="233">
        <f t="shared" si="4"/>
        <v>40087</v>
      </c>
      <c r="V305" s="234">
        <v>40116</v>
      </c>
      <c r="W305" s="235">
        <v>2004.37</v>
      </c>
    </row>
    <row r="306" spans="21:23">
      <c r="U306" s="233">
        <f t="shared" si="4"/>
        <v>40087</v>
      </c>
      <c r="V306" s="234">
        <v>40117</v>
      </c>
      <c r="W306" s="235">
        <v>1993.8</v>
      </c>
    </row>
    <row r="307" spans="21:23">
      <c r="U307" s="233">
        <f t="shared" si="4"/>
        <v>40118</v>
      </c>
      <c r="V307" s="234">
        <v>40118</v>
      </c>
      <c r="W307" s="235">
        <v>1993.8</v>
      </c>
    </row>
    <row r="308" spans="21:23">
      <c r="U308" s="233">
        <f t="shared" si="4"/>
        <v>40118</v>
      </c>
      <c r="V308" s="234">
        <v>40119</v>
      </c>
      <c r="W308" s="235">
        <v>1993.8</v>
      </c>
    </row>
    <row r="309" spans="21:23">
      <c r="U309" s="233">
        <f t="shared" si="4"/>
        <v>40118</v>
      </c>
      <c r="V309" s="234">
        <v>40120</v>
      </c>
      <c r="W309" s="235">
        <v>1993.8</v>
      </c>
    </row>
    <row r="310" spans="21:23">
      <c r="U310" s="233">
        <f t="shared" si="4"/>
        <v>40118</v>
      </c>
      <c r="V310" s="234">
        <v>40121</v>
      </c>
      <c r="W310" s="235">
        <v>2008.72</v>
      </c>
    </row>
    <row r="311" spans="21:23">
      <c r="U311" s="233">
        <f t="shared" si="4"/>
        <v>40118</v>
      </c>
      <c r="V311" s="234">
        <v>40122</v>
      </c>
      <c r="W311" s="235">
        <v>1963.7</v>
      </c>
    </row>
    <row r="312" spans="21:23">
      <c r="U312" s="233">
        <f t="shared" si="4"/>
        <v>40118</v>
      </c>
      <c r="V312" s="234">
        <v>40123</v>
      </c>
      <c r="W312" s="235">
        <v>1958.24</v>
      </c>
    </row>
    <row r="313" spans="21:23">
      <c r="U313" s="233">
        <f t="shared" si="4"/>
        <v>40118</v>
      </c>
      <c r="V313" s="234">
        <v>40124</v>
      </c>
      <c r="W313" s="235">
        <v>1981.61</v>
      </c>
    </row>
    <row r="314" spans="21:23">
      <c r="U314" s="233">
        <f t="shared" si="4"/>
        <v>40118</v>
      </c>
      <c r="V314" s="234">
        <v>40125</v>
      </c>
      <c r="W314" s="235">
        <v>1981.61</v>
      </c>
    </row>
    <row r="315" spans="21:23">
      <c r="U315" s="233">
        <f t="shared" si="4"/>
        <v>40118</v>
      </c>
      <c r="V315" s="234">
        <v>40126</v>
      </c>
      <c r="W315" s="235">
        <v>1981.61</v>
      </c>
    </row>
    <row r="316" spans="21:23">
      <c r="U316" s="233">
        <f t="shared" si="4"/>
        <v>40118</v>
      </c>
      <c r="V316" s="234">
        <v>40127</v>
      </c>
      <c r="W316" s="235">
        <v>1968.45</v>
      </c>
    </row>
    <row r="317" spans="21:23">
      <c r="U317" s="233">
        <f t="shared" si="4"/>
        <v>40118</v>
      </c>
      <c r="V317" s="234">
        <v>40128</v>
      </c>
      <c r="W317" s="235">
        <v>1969.52</v>
      </c>
    </row>
    <row r="318" spans="21:23">
      <c r="U318" s="233">
        <f t="shared" si="4"/>
        <v>40118</v>
      </c>
      <c r="V318" s="234">
        <v>40129</v>
      </c>
      <c r="W318" s="235">
        <v>1969.52</v>
      </c>
    </row>
    <row r="319" spans="21:23">
      <c r="U319" s="233">
        <f t="shared" si="4"/>
        <v>40118</v>
      </c>
      <c r="V319" s="234">
        <v>40130</v>
      </c>
      <c r="W319" s="235">
        <v>1976.89</v>
      </c>
    </row>
    <row r="320" spans="21:23">
      <c r="U320" s="233">
        <f t="shared" si="4"/>
        <v>40118</v>
      </c>
      <c r="V320" s="234">
        <v>40131</v>
      </c>
      <c r="W320" s="235">
        <v>1971.27</v>
      </c>
    </row>
    <row r="321" spans="21:23">
      <c r="U321" s="233">
        <f t="shared" si="4"/>
        <v>40118</v>
      </c>
      <c r="V321" s="234">
        <v>40132</v>
      </c>
      <c r="W321" s="235">
        <v>1971.27</v>
      </c>
    </row>
    <row r="322" spans="21:23">
      <c r="U322" s="233">
        <f t="shared" si="4"/>
        <v>40118</v>
      </c>
      <c r="V322" s="234">
        <v>40133</v>
      </c>
      <c r="W322" s="235">
        <v>1971.27</v>
      </c>
    </row>
    <row r="323" spans="21:23">
      <c r="U323" s="233">
        <f t="shared" ref="U323:U386" si="5">+DATE(YEAR(V323),MONTH(V323),1)</f>
        <v>40118</v>
      </c>
      <c r="V323" s="234">
        <v>40134</v>
      </c>
      <c r="W323" s="235">
        <v>1971.27</v>
      </c>
    </row>
    <row r="324" spans="21:23">
      <c r="U324" s="233">
        <f t="shared" si="5"/>
        <v>40118</v>
      </c>
      <c r="V324" s="234">
        <v>40135</v>
      </c>
      <c r="W324" s="235">
        <v>1966.22</v>
      </c>
    </row>
    <row r="325" spans="21:23">
      <c r="U325" s="233">
        <f t="shared" si="5"/>
        <v>40118</v>
      </c>
      <c r="V325" s="234">
        <v>40136</v>
      </c>
      <c r="W325" s="235">
        <v>1953.45</v>
      </c>
    </row>
    <row r="326" spans="21:23">
      <c r="U326" s="233">
        <f t="shared" si="5"/>
        <v>40118</v>
      </c>
      <c r="V326" s="234">
        <v>40137</v>
      </c>
      <c r="W326" s="235">
        <v>1962.33</v>
      </c>
    </row>
    <row r="327" spans="21:23">
      <c r="U327" s="233">
        <f t="shared" si="5"/>
        <v>40118</v>
      </c>
      <c r="V327" s="234">
        <v>40138</v>
      </c>
      <c r="W327" s="235">
        <v>1974.47</v>
      </c>
    </row>
    <row r="328" spans="21:23">
      <c r="U328" s="233">
        <f t="shared" si="5"/>
        <v>40118</v>
      </c>
      <c r="V328" s="234">
        <v>40139</v>
      </c>
      <c r="W328" s="235">
        <v>1974.47</v>
      </c>
    </row>
    <row r="329" spans="21:23">
      <c r="U329" s="233">
        <f t="shared" si="5"/>
        <v>40118</v>
      </c>
      <c r="V329" s="234">
        <v>40140</v>
      </c>
      <c r="W329" s="235">
        <v>1974.47</v>
      </c>
    </row>
    <row r="330" spans="21:23">
      <c r="U330" s="233">
        <f t="shared" si="5"/>
        <v>40118</v>
      </c>
      <c r="V330" s="234">
        <v>40141</v>
      </c>
      <c r="W330" s="235">
        <v>1964.92</v>
      </c>
    </row>
    <row r="331" spans="21:23">
      <c r="U331" s="233">
        <f t="shared" si="5"/>
        <v>40118</v>
      </c>
      <c r="V331" s="234">
        <v>40142</v>
      </c>
      <c r="W331" s="235">
        <v>1969.01</v>
      </c>
    </row>
    <row r="332" spans="21:23">
      <c r="U332" s="233">
        <f t="shared" si="5"/>
        <v>40118</v>
      </c>
      <c r="V332" s="234">
        <v>40143</v>
      </c>
      <c r="W332" s="235">
        <v>1974.14</v>
      </c>
    </row>
    <row r="333" spans="21:23">
      <c r="U333" s="233">
        <f t="shared" si="5"/>
        <v>40118</v>
      </c>
      <c r="V333" s="234">
        <v>40144</v>
      </c>
      <c r="W333" s="235">
        <v>1974.14</v>
      </c>
    </row>
    <row r="334" spans="21:23">
      <c r="U334" s="233">
        <f t="shared" si="5"/>
        <v>40118</v>
      </c>
      <c r="V334" s="234">
        <v>40145</v>
      </c>
      <c r="W334" s="235">
        <v>1997.47</v>
      </c>
    </row>
    <row r="335" spans="21:23">
      <c r="U335" s="233">
        <f t="shared" si="5"/>
        <v>40118</v>
      </c>
      <c r="V335" s="234">
        <v>40146</v>
      </c>
      <c r="W335" s="235">
        <v>1997.47</v>
      </c>
    </row>
    <row r="336" spans="21:23">
      <c r="U336" s="233">
        <f t="shared" si="5"/>
        <v>40118</v>
      </c>
      <c r="V336" s="234">
        <v>40147</v>
      </c>
      <c r="W336" s="235">
        <v>1997.47</v>
      </c>
    </row>
    <row r="337" spans="21:23">
      <c r="U337" s="233">
        <f t="shared" si="5"/>
        <v>40148</v>
      </c>
      <c r="V337" s="234">
        <v>40148</v>
      </c>
      <c r="W337" s="235">
        <v>1998.45</v>
      </c>
    </row>
    <row r="338" spans="21:23">
      <c r="U338" s="233">
        <f t="shared" si="5"/>
        <v>40148</v>
      </c>
      <c r="V338" s="234">
        <v>40149</v>
      </c>
      <c r="W338" s="235">
        <v>1990.29</v>
      </c>
    </row>
    <row r="339" spans="21:23">
      <c r="U339" s="233">
        <f t="shared" si="5"/>
        <v>40148</v>
      </c>
      <c r="V339" s="234">
        <v>40150</v>
      </c>
      <c r="W339" s="235">
        <v>1990.8</v>
      </c>
    </row>
    <row r="340" spans="21:23">
      <c r="U340" s="233">
        <f t="shared" si="5"/>
        <v>40148</v>
      </c>
      <c r="V340" s="234">
        <v>40151</v>
      </c>
      <c r="W340" s="235">
        <v>1989.94</v>
      </c>
    </row>
    <row r="341" spans="21:23">
      <c r="U341" s="233">
        <f t="shared" si="5"/>
        <v>40148</v>
      </c>
      <c r="V341" s="234">
        <v>40152</v>
      </c>
      <c r="W341" s="235">
        <v>2003.94</v>
      </c>
    </row>
    <row r="342" spans="21:23">
      <c r="U342" s="233">
        <f t="shared" si="5"/>
        <v>40148</v>
      </c>
      <c r="V342" s="234">
        <v>40153</v>
      </c>
      <c r="W342" s="235">
        <v>2003.94</v>
      </c>
    </row>
    <row r="343" spans="21:23">
      <c r="U343" s="233">
        <f t="shared" si="5"/>
        <v>40148</v>
      </c>
      <c r="V343" s="234">
        <v>40154</v>
      </c>
      <c r="W343" s="235">
        <v>2003.94</v>
      </c>
    </row>
    <row r="344" spans="21:23">
      <c r="U344" s="233">
        <f t="shared" si="5"/>
        <v>40148</v>
      </c>
      <c r="V344" s="234">
        <v>40155</v>
      </c>
      <c r="W344" s="235">
        <v>2009.45</v>
      </c>
    </row>
    <row r="345" spans="21:23">
      <c r="U345" s="233">
        <f t="shared" si="5"/>
        <v>40148</v>
      </c>
      <c r="V345" s="234">
        <v>40156</v>
      </c>
      <c r="W345" s="235">
        <v>2009.45</v>
      </c>
    </row>
    <row r="346" spans="21:23">
      <c r="U346" s="233">
        <f t="shared" si="5"/>
        <v>40148</v>
      </c>
      <c r="V346" s="234">
        <v>40157</v>
      </c>
      <c r="W346" s="235">
        <v>2016.73</v>
      </c>
    </row>
    <row r="347" spans="21:23">
      <c r="U347" s="233">
        <f t="shared" si="5"/>
        <v>40148</v>
      </c>
      <c r="V347" s="234">
        <v>40158</v>
      </c>
      <c r="W347" s="235">
        <v>2016.17</v>
      </c>
    </row>
    <row r="348" spans="21:23">
      <c r="U348" s="233">
        <f t="shared" si="5"/>
        <v>40148</v>
      </c>
      <c r="V348" s="234">
        <v>40159</v>
      </c>
      <c r="W348" s="235">
        <v>2000.54</v>
      </c>
    </row>
    <row r="349" spans="21:23">
      <c r="U349" s="233">
        <f t="shared" si="5"/>
        <v>40148</v>
      </c>
      <c r="V349" s="234">
        <v>40160</v>
      </c>
      <c r="W349" s="235">
        <v>2000.54</v>
      </c>
    </row>
    <row r="350" spans="21:23">
      <c r="U350" s="233">
        <f t="shared" si="5"/>
        <v>40148</v>
      </c>
      <c r="V350" s="234">
        <v>40161</v>
      </c>
      <c r="W350" s="235">
        <v>2000.54</v>
      </c>
    </row>
    <row r="351" spans="21:23">
      <c r="U351" s="233">
        <f t="shared" si="5"/>
        <v>40148</v>
      </c>
      <c r="V351" s="234">
        <v>40162</v>
      </c>
      <c r="W351" s="235">
        <v>1992.1</v>
      </c>
    </row>
    <row r="352" spans="21:23">
      <c r="U352" s="233">
        <f t="shared" si="5"/>
        <v>40148</v>
      </c>
      <c r="V352" s="234">
        <v>40163</v>
      </c>
      <c r="W352" s="235">
        <v>2001.86</v>
      </c>
    </row>
    <row r="353" spans="21:23">
      <c r="U353" s="233">
        <f t="shared" si="5"/>
        <v>40148</v>
      </c>
      <c r="V353" s="234">
        <v>40164</v>
      </c>
      <c r="W353" s="235">
        <v>2005.09</v>
      </c>
    </row>
    <row r="354" spans="21:23">
      <c r="U354" s="233">
        <f t="shared" si="5"/>
        <v>40148</v>
      </c>
      <c r="V354" s="234">
        <v>40165</v>
      </c>
      <c r="W354" s="235">
        <v>2015.74</v>
      </c>
    </row>
    <row r="355" spans="21:23">
      <c r="U355" s="233">
        <f t="shared" si="5"/>
        <v>40148</v>
      </c>
      <c r="V355" s="234">
        <v>40166</v>
      </c>
      <c r="W355" s="235">
        <v>2025.85</v>
      </c>
    </row>
    <row r="356" spans="21:23">
      <c r="U356" s="233">
        <f t="shared" si="5"/>
        <v>40148</v>
      </c>
      <c r="V356" s="234">
        <v>40167</v>
      </c>
      <c r="W356" s="235">
        <v>2025.85</v>
      </c>
    </row>
    <row r="357" spans="21:23">
      <c r="U357" s="233">
        <f t="shared" si="5"/>
        <v>40148</v>
      </c>
      <c r="V357" s="234">
        <v>40168</v>
      </c>
      <c r="W357" s="235">
        <v>2025.85</v>
      </c>
    </row>
    <row r="358" spans="21:23">
      <c r="U358" s="233">
        <f t="shared" si="5"/>
        <v>40148</v>
      </c>
      <c r="V358" s="234">
        <v>40169</v>
      </c>
      <c r="W358" s="235">
        <v>2030.17</v>
      </c>
    </row>
    <row r="359" spans="21:23">
      <c r="U359" s="233">
        <f t="shared" si="5"/>
        <v>40148</v>
      </c>
      <c r="V359" s="234">
        <v>40170</v>
      </c>
      <c r="W359" s="235">
        <v>2054.1</v>
      </c>
    </row>
    <row r="360" spans="21:23">
      <c r="U360" s="233">
        <f t="shared" si="5"/>
        <v>40148</v>
      </c>
      <c r="V360" s="234">
        <v>40171</v>
      </c>
      <c r="W360" s="235">
        <v>2045.07</v>
      </c>
    </row>
    <row r="361" spans="21:23">
      <c r="U361" s="233">
        <f t="shared" si="5"/>
        <v>40148</v>
      </c>
      <c r="V361" s="234">
        <v>40172</v>
      </c>
      <c r="W361" s="235">
        <v>2043.41</v>
      </c>
    </row>
    <row r="362" spans="21:23">
      <c r="U362" s="233">
        <f t="shared" si="5"/>
        <v>40148</v>
      </c>
      <c r="V362" s="234">
        <v>40173</v>
      </c>
      <c r="W362" s="235">
        <v>2043.41</v>
      </c>
    </row>
    <row r="363" spans="21:23">
      <c r="U363" s="233">
        <f t="shared" si="5"/>
        <v>40148</v>
      </c>
      <c r="V363" s="234">
        <v>40174</v>
      </c>
      <c r="W363" s="235">
        <v>2043.41</v>
      </c>
    </row>
    <row r="364" spans="21:23">
      <c r="U364" s="233">
        <f t="shared" si="5"/>
        <v>40148</v>
      </c>
      <c r="V364" s="234">
        <v>40175</v>
      </c>
      <c r="W364" s="235">
        <v>2043.41</v>
      </c>
    </row>
    <row r="365" spans="21:23">
      <c r="U365" s="233">
        <f t="shared" si="5"/>
        <v>40148</v>
      </c>
      <c r="V365" s="234">
        <v>40176</v>
      </c>
      <c r="W365" s="235">
        <v>2037.92</v>
      </c>
    </row>
    <row r="366" spans="21:23">
      <c r="U366" s="233">
        <f t="shared" si="5"/>
        <v>40148</v>
      </c>
      <c r="V366" s="234">
        <v>40177</v>
      </c>
      <c r="W366" s="235">
        <v>2046.2</v>
      </c>
    </row>
    <row r="367" spans="21:23">
      <c r="U367" s="233">
        <f t="shared" si="5"/>
        <v>40148</v>
      </c>
      <c r="V367" s="234">
        <v>40178</v>
      </c>
      <c r="W367" s="235">
        <v>2044.23</v>
      </c>
    </row>
    <row r="368" spans="21:23">
      <c r="U368" s="233">
        <f t="shared" si="5"/>
        <v>40179</v>
      </c>
      <c r="V368" s="234">
        <v>40179</v>
      </c>
      <c r="W368" s="235">
        <v>2044.23</v>
      </c>
    </row>
    <row r="369" spans="21:23">
      <c r="U369" s="233">
        <f t="shared" si="5"/>
        <v>40179</v>
      </c>
      <c r="V369" s="234">
        <v>40180</v>
      </c>
      <c r="W369" s="235">
        <v>2044.23</v>
      </c>
    </row>
    <row r="370" spans="21:23">
      <c r="U370" s="233">
        <f t="shared" si="5"/>
        <v>40179</v>
      </c>
      <c r="V370" s="234">
        <v>40181</v>
      </c>
      <c r="W370" s="235">
        <v>2044.23</v>
      </c>
    </row>
    <row r="371" spans="21:23">
      <c r="U371" s="233">
        <f t="shared" si="5"/>
        <v>40179</v>
      </c>
      <c r="V371" s="234">
        <v>40182</v>
      </c>
      <c r="W371" s="235">
        <v>2044.23</v>
      </c>
    </row>
    <row r="372" spans="21:23">
      <c r="U372" s="233">
        <f t="shared" si="5"/>
        <v>40179</v>
      </c>
      <c r="V372" s="234">
        <v>40183</v>
      </c>
      <c r="W372" s="235">
        <v>2021.21</v>
      </c>
    </row>
    <row r="373" spans="21:23">
      <c r="U373" s="233">
        <f t="shared" si="5"/>
        <v>40179</v>
      </c>
      <c r="V373" s="234">
        <v>40184</v>
      </c>
      <c r="W373" s="235">
        <v>1992.78</v>
      </c>
    </row>
    <row r="374" spans="21:23">
      <c r="U374" s="233">
        <f t="shared" si="5"/>
        <v>40179</v>
      </c>
      <c r="V374" s="234">
        <v>40185</v>
      </c>
      <c r="W374" s="235">
        <v>1971.32</v>
      </c>
    </row>
    <row r="375" spans="21:23">
      <c r="U375" s="233">
        <f t="shared" si="5"/>
        <v>40179</v>
      </c>
      <c r="V375" s="234">
        <v>40186</v>
      </c>
      <c r="W375" s="235">
        <v>1969.08</v>
      </c>
    </row>
    <row r="376" spans="21:23">
      <c r="U376" s="233">
        <f t="shared" si="5"/>
        <v>40179</v>
      </c>
      <c r="V376" s="234">
        <v>40187</v>
      </c>
      <c r="W376" s="235">
        <v>1968.24</v>
      </c>
    </row>
    <row r="377" spans="21:23">
      <c r="U377" s="233">
        <f t="shared" si="5"/>
        <v>40179</v>
      </c>
      <c r="V377" s="234">
        <v>40188</v>
      </c>
      <c r="W377" s="235">
        <v>1968.24</v>
      </c>
    </row>
    <row r="378" spans="21:23">
      <c r="U378" s="233">
        <f t="shared" si="5"/>
        <v>40179</v>
      </c>
      <c r="V378" s="234">
        <v>40189</v>
      </c>
      <c r="W378" s="235">
        <v>1968.24</v>
      </c>
    </row>
    <row r="379" spans="21:23">
      <c r="U379" s="233">
        <f t="shared" si="5"/>
        <v>40179</v>
      </c>
      <c r="V379" s="234">
        <v>40190</v>
      </c>
      <c r="W379" s="235">
        <v>1968.24</v>
      </c>
    </row>
    <row r="380" spans="21:23">
      <c r="U380" s="233">
        <f t="shared" si="5"/>
        <v>40179</v>
      </c>
      <c r="V380" s="234">
        <v>40191</v>
      </c>
      <c r="W380" s="235">
        <v>1959.43</v>
      </c>
    </row>
    <row r="381" spans="21:23">
      <c r="U381" s="233">
        <f t="shared" si="5"/>
        <v>40179</v>
      </c>
      <c r="V381" s="234">
        <v>40192</v>
      </c>
      <c r="W381" s="235">
        <v>1965.81</v>
      </c>
    </row>
    <row r="382" spans="21:23">
      <c r="U382" s="233">
        <f t="shared" si="5"/>
        <v>40179</v>
      </c>
      <c r="V382" s="234">
        <v>40193</v>
      </c>
      <c r="W382" s="235">
        <v>1974.13</v>
      </c>
    </row>
    <row r="383" spans="21:23">
      <c r="U383" s="233">
        <f t="shared" si="5"/>
        <v>40179</v>
      </c>
      <c r="V383" s="234">
        <v>40194</v>
      </c>
      <c r="W383" s="235">
        <v>1967.4</v>
      </c>
    </row>
    <row r="384" spans="21:23">
      <c r="U384" s="233">
        <f t="shared" si="5"/>
        <v>40179</v>
      </c>
      <c r="V384" s="234">
        <v>40195</v>
      </c>
      <c r="W384" s="235">
        <v>1967.4</v>
      </c>
    </row>
    <row r="385" spans="21:23">
      <c r="U385" s="233">
        <f t="shared" si="5"/>
        <v>40179</v>
      </c>
      <c r="V385" s="234">
        <v>40196</v>
      </c>
      <c r="W385" s="235">
        <v>1967.4</v>
      </c>
    </row>
    <row r="386" spans="21:23">
      <c r="U386" s="233">
        <f t="shared" si="5"/>
        <v>40179</v>
      </c>
      <c r="V386" s="234">
        <v>40197</v>
      </c>
      <c r="W386" s="235">
        <v>1967.4</v>
      </c>
    </row>
    <row r="387" spans="21:23">
      <c r="U387" s="233">
        <f t="shared" ref="U387:U450" si="6">+DATE(YEAR(V387),MONTH(V387),1)</f>
        <v>40179</v>
      </c>
      <c r="V387" s="234">
        <v>40198</v>
      </c>
      <c r="W387" s="235">
        <v>1957.82</v>
      </c>
    </row>
    <row r="388" spans="21:23">
      <c r="U388" s="233">
        <f t="shared" si="6"/>
        <v>40179</v>
      </c>
      <c r="V388" s="234">
        <v>40199</v>
      </c>
      <c r="W388" s="235">
        <v>1964.18</v>
      </c>
    </row>
    <row r="389" spans="21:23">
      <c r="U389" s="233">
        <f t="shared" si="6"/>
        <v>40179</v>
      </c>
      <c r="V389" s="234">
        <v>40200</v>
      </c>
      <c r="W389" s="235">
        <v>1967.08</v>
      </c>
    </row>
    <row r="390" spans="21:23">
      <c r="U390" s="233">
        <f t="shared" si="6"/>
        <v>40179</v>
      </c>
      <c r="V390" s="234">
        <v>40201</v>
      </c>
      <c r="W390" s="235">
        <v>1981.96</v>
      </c>
    </row>
    <row r="391" spans="21:23">
      <c r="U391" s="233">
        <f t="shared" si="6"/>
        <v>40179</v>
      </c>
      <c r="V391" s="234">
        <v>40202</v>
      </c>
      <c r="W391" s="235">
        <v>1981.96</v>
      </c>
    </row>
    <row r="392" spans="21:23">
      <c r="U392" s="233">
        <f t="shared" si="6"/>
        <v>40179</v>
      </c>
      <c r="V392" s="234">
        <v>40203</v>
      </c>
      <c r="W392" s="235">
        <v>1981.96</v>
      </c>
    </row>
    <row r="393" spans="21:23">
      <c r="U393" s="233">
        <f t="shared" si="6"/>
        <v>40179</v>
      </c>
      <c r="V393" s="234">
        <v>40204</v>
      </c>
      <c r="W393" s="235">
        <v>1961.97</v>
      </c>
    </row>
    <row r="394" spans="21:23">
      <c r="U394" s="233">
        <f t="shared" si="6"/>
        <v>40179</v>
      </c>
      <c r="V394" s="234">
        <v>40205</v>
      </c>
      <c r="W394" s="235">
        <v>1972.22</v>
      </c>
    </row>
    <row r="395" spans="21:23">
      <c r="U395" s="233">
        <f t="shared" si="6"/>
        <v>40179</v>
      </c>
      <c r="V395" s="234">
        <v>40206</v>
      </c>
      <c r="W395" s="235">
        <v>1988.05</v>
      </c>
    </row>
    <row r="396" spans="21:23">
      <c r="U396" s="233">
        <f t="shared" si="6"/>
        <v>40179</v>
      </c>
      <c r="V396" s="234">
        <v>40207</v>
      </c>
      <c r="W396" s="235">
        <v>1991.21</v>
      </c>
    </row>
    <row r="397" spans="21:23">
      <c r="U397" s="233">
        <f t="shared" si="6"/>
        <v>40179</v>
      </c>
      <c r="V397" s="234">
        <v>40208</v>
      </c>
      <c r="W397" s="235">
        <v>1982.29</v>
      </c>
    </row>
    <row r="398" spans="21:23">
      <c r="U398" s="233">
        <f t="shared" si="6"/>
        <v>40179</v>
      </c>
      <c r="V398" s="234">
        <v>40209</v>
      </c>
      <c r="W398" s="235">
        <v>1982.29</v>
      </c>
    </row>
    <row r="399" spans="21:23">
      <c r="U399" s="233">
        <f t="shared" si="6"/>
        <v>40210</v>
      </c>
      <c r="V399" s="234">
        <v>40210</v>
      </c>
      <c r="W399" s="235">
        <v>1982.29</v>
      </c>
    </row>
    <row r="400" spans="21:23">
      <c r="U400" s="233">
        <f t="shared" si="6"/>
        <v>40210</v>
      </c>
      <c r="V400" s="234">
        <v>40211</v>
      </c>
      <c r="W400" s="235">
        <v>1972.6</v>
      </c>
    </row>
    <row r="401" spans="21:23">
      <c r="U401" s="233">
        <f t="shared" si="6"/>
        <v>40210</v>
      </c>
      <c r="V401" s="234">
        <v>40212</v>
      </c>
      <c r="W401" s="235">
        <v>1959.93</v>
      </c>
    </row>
    <row r="402" spans="21:23">
      <c r="U402" s="233">
        <f t="shared" si="6"/>
        <v>40210</v>
      </c>
      <c r="V402" s="234">
        <v>40213</v>
      </c>
      <c r="W402" s="235">
        <v>1966.02</v>
      </c>
    </row>
    <row r="403" spans="21:23">
      <c r="U403" s="233">
        <f t="shared" si="6"/>
        <v>40210</v>
      </c>
      <c r="V403" s="234">
        <v>40214</v>
      </c>
      <c r="W403" s="235">
        <v>1984.16</v>
      </c>
    </row>
    <row r="404" spans="21:23">
      <c r="U404" s="233">
        <f t="shared" si="6"/>
        <v>40210</v>
      </c>
      <c r="V404" s="234">
        <v>40215</v>
      </c>
      <c r="W404" s="235">
        <v>1997.13</v>
      </c>
    </row>
    <row r="405" spans="21:23">
      <c r="U405" s="233">
        <f t="shared" si="6"/>
        <v>40210</v>
      </c>
      <c r="V405" s="234">
        <v>40216</v>
      </c>
      <c r="W405" s="235">
        <v>1997.13</v>
      </c>
    </row>
    <row r="406" spans="21:23">
      <c r="U406" s="233">
        <f t="shared" si="6"/>
        <v>40210</v>
      </c>
      <c r="V406" s="234">
        <v>40217</v>
      </c>
      <c r="W406" s="235">
        <v>1997.13</v>
      </c>
    </row>
    <row r="407" spans="21:23">
      <c r="U407" s="233">
        <f t="shared" si="6"/>
        <v>40210</v>
      </c>
      <c r="V407" s="234">
        <v>40218</v>
      </c>
      <c r="W407" s="235">
        <v>2003.76</v>
      </c>
    </row>
    <row r="408" spans="21:23">
      <c r="U408" s="233">
        <f t="shared" si="6"/>
        <v>40210</v>
      </c>
      <c r="V408" s="234">
        <v>40219</v>
      </c>
      <c r="W408" s="235">
        <v>1981.4</v>
      </c>
    </row>
    <row r="409" spans="21:23">
      <c r="U409" s="233">
        <f t="shared" si="6"/>
        <v>40210</v>
      </c>
      <c r="V409" s="234">
        <v>40220</v>
      </c>
      <c r="W409" s="235">
        <v>1965.03</v>
      </c>
    </row>
    <row r="410" spans="21:23">
      <c r="U410" s="233">
        <f t="shared" si="6"/>
        <v>40210</v>
      </c>
      <c r="V410" s="234">
        <v>40221</v>
      </c>
      <c r="W410" s="235">
        <v>1943.6</v>
      </c>
    </row>
    <row r="411" spans="21:23">
      <c r="U411" s="233">
        <f t="shared" si="6"/>
        <v>40210</v>
      </c>
      <c r="V411" s="234">
        <v>40222</v>
      </c>
      <c r="W411" s="235">
        <v>1936.9</v>
      </c>
    </row>
    <row r="412" spans="21:23">
      <c r="U412" s="233">
        <f t="shared" si="6"/>
        <v>40210</v>
      </c>
      <c r="V412" s="234">
        <v>40223</v>
      </c>
      <c r="W412" s="235">
        <v>1936.9</v>
      </c>
    </row>
    <row r="413" spans="21:23">
      <c r="U413" s="233">
        <f t="shared" si="6"/>
        <v>40210</v>
      </c>
      <c r="V413" s="234">
        <v>40224</v>
      </c>
      <c r="W413" s="235">
        <v>1936.9</v>
      </c>
    </row>
    <row r="414" spans="21:23">
      <c r="U414" s="233">
        <f t="shared" si="6"/>
        <v>40210</v>
      </c>
      <c r="V414" s="234">
        <v>40225</v>
      </c>
      <c r="W414" s="235">
        <v>1936.9</v>
      </c>
    </row>
    <row r="415" spans="21:23">
      <c r="U415" s="233">
        <f t="shared" si="6"/>
        <v>40210</v>
      </c>
      <c r="V415" s="234">
        <v>40226</v>
      </c>
      <c r="W415" s="235">
        <v>1925.79</v>
      </c>
    </row>
    <row r="416" spans="21:23">
      <c r="U416" s="233">
        <f t="shared" si="6"/>
        <v>40210</v>
      </c>
      <c r="V416" s="234">
        <v>40227</v>
      </c>
      <c r="W416" s="235">
        <v>1928.79</v>
      </c>
    </row>
    <row r="417" spans="21:23">
      <c r="U417" s="233">
        <f t="shared" si="6"/>
        <v>40210</v>
      </c>
      <c r="V417" s="234">
        <v>40228</v>
      </c>
      <c r="W417" s="235">
        <v>1930.94</v>
      </c>
    </row>
    <row r="418" spans="21:23">
      <c r="U418" s="233">
        <f t="shared" si="6"/>
        <v>40210</v>
      </c>
      <c r="V418" s="234">
        <v>40229</v>
      </c>
      <c r="W418" s="235">
        <v>1928.86</v>
      </c>
    </row>
    <row r="419" spans="21:23">
      <c r="U419" s="233">
        <f t="shared" si="6"/>
        <v>40210</v>
      </c>
      <c r="V419" s="234">
        <v>40230</v>
      </c>
      <c r="W419" s="235">
        <v>1928.86</v>
      </c>
    </row>
    <row r="420" spans="21:23">
      <c r="U420" s="233">
        <f t="shared" si="6"/>
        <v>40210</v>
      </c>
      <c r="V420" s="234">
        <v>40231</v>
      </c>
      <c r="W420" s="235">
        <v>1928.86</v>
      </c>
    </row>
    <row r="421" spans="21:23">
      <c r="U421" s="233">
        <f t="shared" si="6"/>
        <v>40210</v>
      </c>
      <c r="V421" s="234">
        <v>40232</v>
      </c>
      <c r="W421" s="235">
        <v>1914.87</v>
      </c>
    </row>
    <row r="422" spans="21:23">
      <c r="U422" s="233">
        <f t="shared" si="6"/>
        <v>40210</v>
      </c>
      <c r="V422" s="234">
        <v>40233</v>
      </c>
      <c r="W422" s="235">
        <v>1924.75</v>
      </c>
    </row>
    <row r="423" spans="21:23">
      <c r="U423" s="233">
        <f t="shared" si="6"/>
        <v>40210</v>
      </c>
      <c r="V423" s="234">
        <v>40234</v>
      </c>
      <c r="W423" s="235">
        <v>1932.15</v>
      </c>
    </row>
    <row r="424" spans="21:23">
      <c r="U424" s="233">
        <f t="shared" si="6"/>
        <v>40210</v>
      </c>
      <c r="V424" s="234">
        <v>40235</v>
      </c>
      <c r="W424" s="235">
        <v>1941.98</v>
      </c>
    </row>
    <row r="425" spans="21:23">
      <c r="U425" s="233">
        <f t="shared" si="6"/>
        <v>40210</v>
      </c>
      <c r="V425" s="234">
        <v>40236</v>
      </c>
      <c r="W425" s="235">
        <v>1932.32</v>
      </c>
    </row>
    <row r="426" spans="21:23">
      <c r="U426" s="233">
        <f t="shared" si="6"/>
        <v>40210</v>
      </c>
      <c r="V426" s="234">
        <v>40237</v>
      </c>
      <c r="W426" s="235">
        <v>1932.32</v>
      </c>
    </row>
    <row r="427" spans="21:23">
      <c r="U427" s="233">
        <f t="shared" si="6"/>
        <v>40238</v>
      </c>
      <c r="V427" s="234">
        <v>40238</v>
      </c>
      <c r="W427" s="235">
        <v>1932.32</v>
      </c>
    </row>
    <row r="428" spans="21:23">
      <c r="U428" s="233">
        <f t="shared" si="6"/>
        <v>40238</v>
      </c>
      <c r="V428" s="234">
        <v>40239</v>
      </c>
      <c r="W428" s="235">
        <v>1913.86</v>
      </c>
    </row>
    <row r="429" spans="21:23">
      <c r="U429" s="233">
        <f t="shared" si="6"/>
        <v>40238</v>
      </c>
      <c r="V429" s="234">
        <v>40240</v>
      </c>
      <c r="W429" s="235">
        <v>1895.86</v>
      </c>
    </row>
    <row r="430" spans="21:23">
      <c r="U430" s="233">
        <f t="shared" si="6"/>
        <v>40238</v>
      </c>
      <c r="V430" s="234">
        <v>40241</v>
      </c>
      <c r="W430" s="235">
        <v>1916.41</v>
      </c>
    </row>
    <row r="431" spans="21:23">
      <c r="U431" s="233">
        <f t="shared" si="6"/>
        <v>40238</v>
      </c>
      <c r="V431" s="234">
        <v>40242</v>
      </c>
      <c r="W431" s="235">
        <v>1928.33</v>
      </c>
    </row>
    <row r="432" spans="21:23">
      <c r="U432" s="233">
        <f t="shared" si="6"/>
        <v>40238</v>
      </c>
      <c r="V432" s="234">
        <v>40243</v>
      </c>
      <c r="W432" s="235">
        <v>1902.31</v>
      </c>
    </row>
    <row r="433" spans="21:23">
      <c r="U433" s="233">
        <f t="shared" si="6"/>
        <v>40238</v>
      </c>
      <c r="V433" s="234">
        <v>40244</v>
      </c>
      <c r="W433" s="235">
        <v>1902.31</v>
      </c>
    </row>
    <row r="434" spans="21:23">
      <c r="U434" s="233">
        <f t="shared" si="6"/>
        <v>40238</v>
      </c>
      <c r="V434" s="234">
        <v>40245</v>
      </c>
      <c r="W434" s="235">
        <v>1902.31</v>
      </c>
    </row>
    <row r="435" spans="21:23">
      <c r="U435" s="233">
        <f t="shared" si="6"/>
        <v>40238</v>
      </c>
      <c r="V435" s="234">
        <v>40246</v>
      </c>
      <c r="W435" s="235">
        <v>1894.44</v>
      </c>
    </row>
    <row r="436" spans="21:23">
      <c r="U436" s="233">
        <f t="shared" si="6"/>
        <v>40238</v>
      </c>
      <c r="V436" s="234">
        <v>40247</v>
      </c>
      <c r="W436" s="235">
        <v>1894.3</v>
      </c>
    </row>
    <row r="437" spans="21:23">
      <c r="U437" s="233">
        <f t="shared" si="6"/>
        <v>40238</v>
      </c>
      <c r="V437" s="234">
        <v>40248</v>
      </c>
      <c r="W437" s="235">
        <v>1888.05</v>
      </c>
    </row>
    <row r="438" spans="21:23">
      <c r="U438" s="233">
        <f t="shared" si="6"/>
        <v>40238</v>
      </c>
      <c r="V438" s="234">
        <v>40249</v>
      </c>
      <c r="W438" s="235">
        <v>1894.79</v>
      </c>
    </row>
    <row r="439" spans="21:23">
      <c r="U439" s="233">
        <f t="shared" si="6"/>
        <v>40238</v>
      </c>
      <c r="V439" s="234">
        <v>40250</v>
      </c>
      <c r="W439" s="235">
        <v>1892.99</v>
      </c>
    </row>
    <row r="440" spans="21:23">
      <c r="U440" s="233">
        <f t="shared" si="6"/>
        <v>40238</v>
      </c>
      <c r="V440" s="234">
        <v>40251</v>
      </c>
      <c r="W440" s="235">
        <v>1892.99</v>
      </c>
    </row>
    <row r="441" spans="21:23">
      <c r="U441" s="233">
        <f t="shared" si="6"/>
        <v>40238</v>
      </c>
      <c r="V441" s="234">
        <v>40252</v>
      </c>
      <c r="W441" s="235">
        <v>1892.99</v>
      </c>
    </row>
    <row r="442" spans="21:23">
      <c r="U442" s="233">
        <f t="shared" si="6"/>
        <v>40238</v>
      </c>
      <c r="V442" s="234">
        <v>40253</v>
      </c>
      <c r="W442" s="235">
        <v>1899.75</v>
      </c>
    </row>
    <row r="443" spans="21:23">
      <c r="U443" s="233">
        <f t="shared" si="6"/>
        <v>40238</v>
      </c>
      <c r="V443" s="234">
        <v>40254</v>
      </c>
      <c r="W443" s="235">
        <v>1896.15</v>
      </c>
    </row>
    <row r="444" spans="21:23">
      <c r="U444" s="233">
        <f t="shared" si="6"/>
        <v>40238</v>
      </c>
      <c r="V444" s="234">
        <v>40255</v>
      </c>
      <c r="W444" s="235">
        <v>1893.42</v>
      </c>
    </row>
    <row r="445" spans="21:23">
      <c r="U445" s="233">
        <f t="shared" si="6"/>
        <v>40238</v>
      </c>
      <c r="V445" s="234">
        <v>40256</v>
      </c>
      <c r="W445" s="235">
        <v>1900.55</v>
      </c>
    </row>
    <row r="446" spans="21:23">
      <c r="U446" s="233">
        <f t="shared" si="6"/>
        <v>40238</v>
      </c>
      <c r="V446" s="234">
        <v>40257</v>
      </c>
      <c r="W446" s="235">
        <v>1907.06</v>
      </c>
    </row>
    <row r="447" spans="21:23">
      <c r="U447" s="233">
        <f t="shared" si="6"/>
        <v>40238</v>
      </c>
      <c r="V447" s="234">
        <v>40258</v>
      </c>
      <c r="W447" s="235">
        <v>1907.06</v>
      </c>
    </row>
    <row r="448" spans="21:23">
      <c r="U448" s="233">
        <f t="shared" si="6"/>
        <v>40238</v>
      </c>
      <c r="V448" s="234">
        <v>40259</v>
      </c>
      <c r="W448" s="235">
        <v>1907.06</v>
      </c>
    </row>
    <row r="449" spans="21:23">
      <c r="U449" s="233">
        <f t="shared" si="6"/>
        <v>40238</v>
      </c>
      <c r="V449" s="234">
        <v>40260</v>
      </c>
      <c r="W449" s="235">
        <v>1907.06</v>
      </c>
    </row>
    <row r="450" spans="21:23">
      <c r="U450" s="233">
        <f t="shared" si="6"/>
        <v>40238</v>
      </c>
      <c r="V450" s="234">
        <v>40261</v>
      </c>
      <c r="W450" s="235">
        <v>1907.06</v>
      </c>
    </row>
    <row r="451" spans="21:23">
      <c r="U451" s="233">
        <f t="shared" ref="U451:U514" si="7">+DATE(YEAR(V451),MONTH(V451),1)</f>
        <v>40238</v>
      </c>
      <c r="V451" s="234">
        <v>40262</v>
      </c>
      <c r="W451" s="235">
        <v>1923.41</v>
      </c>
    </row>
    <row r="452" spans="21:23">
      <c r="U452" s="233">
        <f t="shared" si="7"/>
        <v>40238</v>
      </c>
      <c r="V452" s="234">
        <v>40263</v>
      </c>
      <c r="W452" s="235">
        <v>1922.91</v>
      </c>
    </row>
    <row r="453" spans="21:23">
      <c r="U453" s="233">
        <f t="shared" si="7"/>
        <v>40238</v>
      </c>
      <c r="V453" s="234">
        <v>40264</v>
      </c>
      <c r="W453" s="235">
        <v>1933.4</v>
      </c>
    </row>
    <row r="454" spans="21:23">
      <c r="U454" s="233">
        <f t="shared" si="7"/>
        <v>40238</v>
      </c>
      <c r="V454" s="234">
        <v>40265</v>
      </c>
      <c r="W454" s="235">
        <v>1933.4</v>
      </c>
    </row>
    <row r="455" spans="21:23">
      <c r="U455" s="233">
        <f t="shared" si="7"/>
        <v>40238</v>
      </c>
      <c r="V455" s="234">
        <v>40266</v>
      </c>
      <c r="W455" s="235">
        <v>1933.4</v>
      </c>
    </row>
    <row r="456" spans="21:23">
      <c r="U456" s="233">
        <f t="shared" si="7"/>
        <v>40238</v>
      </c>
      <c r="V456" s="234">
        <v>40267</v>
      </c>
      <c r="W456" s="235">
        <v>1934.21</v>
      </c>
    </row>
    <row r="457" spans="21:23">
      <c r="U457" s="233">
        <f t="shared" si="7"/>
        <v>40238</v>
      </c>
      <c r="V457" s="234">
        <v>40268</v>
      </c>
      <c r="W457" s="235">
        <v>1928.59</v>
      </c>
    </row>
    <row r="458" spans="21:23">
      <c r="U458" s="233">
        <f t="shared" si="7"/>
        <v>40269</v>
      </c>
      <c r="V458" s="234">
        <v>40269</v>
      </c>
      <c r="W458" s="235">
        <v>1921.88</v>
      </c>
    </row>
    <row r="459" spans="21:23">
      <c r="U459" s="233">
        <f t="shared" si="7"/>
        <v>40269</v>
      </c>
      <c r="V459" s="234">
        <v>40270</v>
      </c>
      <c r="W459" s="235">
        <v>1921.88</v>
      </c>
    </row>
    <row r="460" spans="21:23">
      <c r="U460" s="233">
        <f t="shared" si="7"/>
        <v>40269</v>
      </c>
      <c r="V460" s="234">
        <v>40271</v>
      </c>
      <c r="W460" s="235">
        <v>1921.88</v>
      </c>
    </row>
    <row r="461" spans="21:23">
      <c r="U461" s="233">
        <f t="shared" si="7"/>
        <v>40269</v>
      </c>
      <c r="V461" s="234">
        <v>40272</v>
      </c>
      <c r="W461" s="235">
        <v>1921.88</v>
      </c>
    </row>
    <row r="462" spans="21:23">
      <c r="U462" s="233">
        <f t="shared" si="7"/>
        <v>40269</v>
      </c>
      <c r="V462" s="234">
        <v>40273</v>
      </c>
      <c r="W462" s="235">
        <v>1921.88</v>
      </c>
    </row>
    <row r="463" spans="21:23">
      <c r="U463" s="233">
        <f t="shared" si="7"/>
        <v>40269</v>
      </c>
      <c r="V463" s="234">
        <v>40274</v>
      </c>
      <c r="W463" s="235">
        <v>1911.78</v>
      </c>
    </row>
    <row r="464" spans="21:23">
      <c r="U464" s="233">
        <f t="shared" si="7"/>
        <v>40269</v>
      </c>
      <c r="V464" s="234">
        <v>40275</v>
      </c>
      <c r="W464" s="235">
        <v>1911.07</v>
      </c>
    </row>
    <row r="465" spans="21:23">
      <c r="U465" s="233">
        <f t="shared" si="7"/>
        <v>40269</v>
      </c>
      <c r="V465" s="234">
        <v>40276</v>
      </c>
      <c r="W465" s="235">
        <v>1920.53</v>
      </c>
    </row>
    <row r="466" spans="21:23">
      <c r="U466" s="233">
        <f t="shared" si="7"/>
        <v>40269</v>
      </c>
      <c r="V466" s="234">
        <v>40277</v>
      </c>
      <c r="W466" s="235">
        <v>1931.91</v>
      </c>
    </row>
    <row r="467" spans="21:23">
      <c r="U467" s="233">
        <f t="shared" si="7"/>
        <v>40269</v>
      </c>
      <c r="V467" s="234">
        <v>40278</v>
      </c>
      <c r="W467" s="235">
        <v>1921.32</v>
      </c>
    </row>
    <row r="468" spans="21:23">
      <c r="U468" s="233">
        <f t="shared" si="7"/>
        <v>40269</v>
      </c>
      <c r="V468" s="234">
        <v>40279</v>
      </c>
      <c r="W468" s="235">
        <v>1921.32</v>
      </c>
    </row>
    <row r="469" spans="21:23">
      <c r="U469" s="233">
        <f t="shared" si="7"/>
        <v>40269</v>
      </c>
      <c r="V469" s="234">
        <v>40280</v>
      </c>
      <c r="W469" s="235">
        <v>1921.32</v>
      </c>
    </row>
    <row r="470" spans="21:23">
      <c r="U470" s="233">
        <f t="shared" si="7"/>
        <v>40269</v>
      </c>
      <c r="V470" s="234">
        <v>40281</v>
      </c>
      <c r="W470" s="235">
        <v>1926.16</v>
      </c>
    </row>
    <row r="471" spans="21:23">
      <c r="U471" s="233">
        <f t="shared" si="7"/>
        <v>40269</v>
      </c>
      <c r="V471" s="234">
        <v>40282</v>
      </c>
      <c r="W471" s="235">
        <v>1936.22</v>
      </c>
    </row>
    <row r="472" spans="21:23">
      <c r="U472" s="233">
        <f t="shared" si="7"/>
        <v>40269</v>
      </c>
      <c r="V472" s="234">
        <v>40283</v>
      </c>
      <c r="W472" s="235">
        <v>1938.24</v>
      </c>
    </row>
    <row r="473" spans="21:23">
      <c r="U473" s="233">
        <f t="shared" si="7"/>
        <v>40269</v>
      </c>
      <c r="V473" s="234">
        <v>40284</v>
      </c>
      <c r="W473" s="235">
        <v>1943.83</v>
      </c>
    </row>
    <row r="474" spans="21:23">
      <c r="U474" s="233">
        <f t="shared" si="7"/>
        <v>40269</v>
      </c>
      <c r="V474" s="234">
        <v>40285</v>
      </c>
      <c r="W474" s="235">
        <v>1942.21</v>
      </c>
    </row>
    <row r="475" spans="21:23">
      <c r="U475" s="233">
        <f t="shared" si="7"/>
        <v>40269</v>
      </c>
      <c r="V475" s="234">
        <v>40286</v>
      </c>
      <c r="W475" s="235">
        <v>1942.21</v>
      </c>
    </row>
    <row r="476" spans="21:23">
      <c r="U476" s="233">
        <f t="shared" si="7"/>
        <v>40269</v>
      </c>
      <c r="V476" s="234">
        <v>40287</v>
      </c>
      <c r="W476" s="235">
        <v>1942.21</v>
      </c>
    </row>
    <row r="477" spans="21:23">
      <c r="U477" s="233">
        <f t="shared" si="7"/>
        <v>40269</v>
      </c>
      <c r="V477" s="234">
        <v>40288</v>
      </c>
      <c r="W477" s="235">
        <v>1951.04</v>
      </c>
    </row>
    <row r="478" spans="21:23">
      <c r="U478" s="233">
        <f t="shared" si="7"/>
        <v>40269</v>
      </c>
      <c r="V478" s="234">
        <v>40289</v>
      </c>
      <c r="W478" s="235">
        <v>1947.69</v>
      </c>
    </row>
    <row r="479" spans="21:23">
      <c r="U479" s="233">
        <f t="shared" si="7"/>
        <v>40269</v>
      </c>
      <c r="V479" s="234">
        <v>40290</v>
      </c>
      <c r="W479" s="235">
        <v>1948.47</v>
      </c>
    </row>
    <row r="480" spans="21:23">
      <c r="U480" s="233">
        <f t="shared" si="7"/>
        <v>40269</v>
      </c>
      <c r="V480" s="234">
        <v>40291</v>
      </c>
      <c r="W480" s="235">
        <v>1955.84</v>
      </c>
    </row>
    <row r="481" spans="21:23">
      <c r="U481" s="233">
        <f t="shared" si="7"/>
        <v>40269</v>
      </c>
      <c r="V481" s="234">
        <v>40292</v>
      </c>
      <c r="W481" s="235">
        <v>1950.89</v>
      </c>
    </row>
    <row r="482" spans="21:23">
      <c r="U482" s="233">
        <f t="shared" si="7"/>
        <v>40269</v>
      </c>
      <c r="V482" s="234">
        <v>40293</v>
      </c>
      <c r="W482" s="235">
        <v>1950.89</v>
      </c>
    </row>
    <row r="483" spans="21:23">
      <c r="U483" s="233">
        <f t="shared" si="7"/>
        <v>40269</v>
      </c>
      <c r="V483" s="234">
        <v>40294</v>
      </c>
      <c r="W483" s="235">
        <v>1950.89</v>
      </c>
    </row>
    <row r="484" spans="21:23">
      <c r="U484" s="233">
        <f t="shared" si="7"/>
        <v>40269</v>
      </c>
      <c r="V484" s="234">
        <v>40295</v>
      </c>
      <c r="W484" s="235">
        <v>1943.41</v>
      </c>
    </row>
    <row r="485" spans="21:23">
      <c r="U485" s="233">
        <f t="shared" si="7"/>
        <v>40269</v>
      </c>
      <c r="V485" s="234">
        <v>40296</v>
      </c>
      <c r="W485" s="235">
        <v>1961.82</v>
      </c>
    </row>
    <row r="486" spans="21:23">
      <c r="U486" s="233">
        <f t="shared" si="7"/>
        <v>40269</v>
      </c>
      <c r="V486" s="234">
        <v>40297</v>
      </c>
      <c r="W486" s="235">
        <v>1973.05</v>
      </c>
    </row>
    <row r="487" spans="21:23">
      <c r="U487" s="233">
        <f t="shared" si="7"/>
        <v>40269</v>
      </c>
      <c r="V487" s="234">
        <v>40298</v>
      </c>
      <c r="W487" s="235">
        <v>1969.75</v>
      </c>
    </row>
    <row r="488" spans="21:23">
      <c r="U488" s="233">
        <f t="shared" si="7"/>
        <v>40299</v>
      </c>
      <c r="V488" s="234">
        <v>40299</v>
      </c>
      <c r="W488" s="235">
        <v>1950.44</v>
      </c>
    </row>
    <row r="489" spans="21:23">
      <c r="U489" s="233">
        <f t="shared" si="7"/>
        <v>40299</v>
      </c>
      <c r="V489" s="234">
        <v>40300</v>
      </c>
      <c r="W489" s="235">
        <v>1950.44</v>
      </c>
    </row>
    <row r="490" spans="21:23">
      <c r="U490" s="233">
        <f t="shared" si="7"/>
        <v>40299</v>
      </c>
      <c r="V490" s="234">
        <v>40301</v>
      </c>
      <c r="W490" s="235">
        <v>1950.44</v>
      </c>
    </row>
    <row r="491" spans="21:23">
      <c r="U491" s="233">
        <f t="shared" si="7"/>
        <v>40299</v>
      </c>
      <c r="V491" s="234">
        <v>40302</v>
      </c>
      <c r="W491" s="235">
        <v>1973.42</v>
      </c>
    </row>
    <row r="492" spans="21:23">
      <c r="U492" s="233">
        <f t="shared" si="7"/>
        <v>40299</v>
      </c>
      <c r="V492" s="234">
        <v>40303</v>
      </c>
      <c r="W492" s="235">
        <v>1988.47</v>
      </c>
    </row>
    <row r="493" spans="21:23">
      <c r="U493" s="233">
        <f t="shared" si="7"/>
        <v>40299</v>
      </c>
      <c r="V493" s="234">
        <v>40304</v>
      </c>
      <c r="W493" s="235">
        <v>2003.37</v>
      </c>
    </row>
    <row r="494" spans="21:23">
      <c r="U494" s="233">
        <f t="shared" si="7"/>
        <v>40299</v>
      </c>
      <c r="V494" s="234">
        <v>40305</v>
      </c>
      <c r="W494" s="235">
        <v>2010.13</v>
      </c>
    </row>
    <row r="495" spans="21:23">
      <c r="U495" s="233">
        <f t="shared" si="7"/>
        <v>40299</v>
      </c>
      <c r="V495" s="234">
        <v>40306</v>
      </c>
      <c r="W495" s="235">
        <v>2029.54</v>
      </c>
    </row>
    <row r="496" spans="21:23">
      <c r="U496" s="233">
        <f t="shared" si="7"/>
        <v>40299</v>
      </c>
      <c r="V496" s="234">
        <v>40307</v>
      </c>
      <c r="W496" s="235">
        <v>2029.54</v>
      </c>
    </row>
    <row r="497" spans="21:23">
      <c r="U497" s="233">
        <f t="shared" si="7"/>
        <v>40299</v>
      </c>
      <c r="V497" s="234">
        <v>40308</v>
      </c>
      <c r="W497" s="235">
        <v>2029.54</v>
      </c>
    </row>
    <row r="498" spans="21:23">
      <c r="U498" s="233">
        <f t="shared" si="7"/>
        <v>40299</v>
      </c>
      <c r="V498" s="234">
        <v>40309</v>
      </c>
      <c r="W498" s="235">
        <v>1988.32</v>
      </c>
    </row>
    <row r="499" spans="21:23">
      <c r="U499" s="233">
        <f t="shared" si="7"/>
        <v>40299</v>
      </c>
      <c r="V499" s="234">
        <v>40310</v>
      </c>
      <c r="W499" s="235">
        <v>1980.5</v>
      </c>
    </row>
    <row r="500" spans="21:23">
      <c r="U500" s="233">
        <f t="shared" si="7"/>
        <v>40299</v>
      </c>
      <c r="V500" s="234">
        <v>40311</v>
      </c>
      <c r="W500" s="235">
        <v>1966.36</v>
      </c>
    </row>
    <row r="501" spans="21:23">
      <c r="U501" s="233">
        <f t="shared" si="7"/>
        <v>40299</v>
      </c>
      <c r="V501" s="234">
        <v>40312</v>
      </c>
      <c r="W501" s="235">
        <v>1959.62</v>
      </c>
    </row>
    <row r="502" spans="21:23">
      <c r="U502" s="233">
        <f t="shared" si="7"/>
        <v>40299</v>
      </c>
      <c r="V502" s="234">
        <v>40313</v>
      </c>
      <c r="W502" s="235">
        <v>1968.1</v>
      </c>
    </row>
    <row r="503" spans="21:23">
      <c r="U503" s="233">
        <f t="shared" si="7"/>
        <v>40299</v>
      </c>
      <c r="V503" s="234">
        <v>40314</v>
      </c>
      <c r="W503" s="235">
        <v>1968.1</v>
      </c>
    </row>
    <row r="504" spans="21:23">
      <c r="U504" s="233">
        <f t="shared" si="7"/>
        <v>40299</v>
      </c>
      <c r="V504" s="234">
        <v>40315</v>
      </c>
      <c r="W504" s="235">
        <v>1968.1</v>
      </c>
    </row>
    <row r="505" spans="21:23">
      <c r="U505" s="233">
        <f t="shared" si="7"/>
        <v>40299</v>
      </c>
      <c r="V505" s="234">
        <v>40316</v>
      </c>
      <c r="W505" s="235">
        <v>1968.1</v>
      </c>
    </row>
    <row r="506" spans="21:23">
      <c r="U506" s="233">
        <f t="shared" si="7"/>
        <v>40299</v>
      </c>
      <c r="V506" s="234">
        <v>40317</v>
      </c>
      <c r="W506" s="235">
        <v>1976.46</v>
      </c>
    </row>
    <row r="507" spans="21:23">
      <c r="U507" s="233">
        <f t="shared" si="7"/>
        <v>40299</v>
      </c>
      <c r="V507" s="234">
        <v>40318</v>
      </c>
      <c r="W507" s="235">
        <v>1997.09</v>
      </c>
    </row>
    <row r="508" spans="21:23">
      <c r="U508" s="233">
        <f t="shared" si="7"/>
        <v>40299</v>
      </c>
      <c r="V508" s="234">
        <v>40319</v>
      </c>
      <c r="W508" s="235">
        <v>2017.68</v>
      </c>
    </row>
    <row r="509" spans="21:23">
      <c r="U509" s="233">
        <f t="shared" si="7"/>
        <v>40299</v>
      </c>
      <c r="V509" s="234">
        <v>40320</v>
      </c>
      <c r="W509" s="235">
        <v>1998.42</v>
      </c>
    </row>
    <row r="510" spans="21:23">
      <c r="U510" s="233">
        <f t="shared" si="7"/>
        <v>40299</v>
      </c>
      <c r="V510" s="234">
        <v>40321</v>
      </c>
      <c r="W510" s="235">
        <v>1998.42</v>
      </c>
    </row>
    <row r="511" spans="21:23">
      <c r="U511" s="233">
        <f t="shared" si="7"/>
        <v>40299</v>
      </c>
      <c r="V511" s="234">
        <v>40322</v>
      </c>
      <c r="W511" s="235">
        <v>1998.42</v>
      </c>
    </row>
    <row r="512" spans="21:23">
      <c r="U512" s="233">
        <f t="shared" si="7"/>
        <v>40299</v>
      </c>
      <c r="V512" s="234">
        <v>40323</v>
      </c>
      <c r="W512" s="235">
        <v>1975.01</v>
      </c>
    </row>
    <row r="513" spans="21:23">
      <c r="U513" s="233">
        <f t="shared" si="7"/>
        <v>40299</v>
      </c>
      <c r="V513" s="234">
        <v>40324</v>
      </c>
      <c r="W513" s="235">
        <v>1989.51</v>
      </c>
    </row>
    <row r="514" spans="21:23">
      <c r="U514" s="233">
        <f t="shared" si="7"/>
        <v>40299</v>
      </c>
      <c r="V514" s="234">
        <v>40325</v>
      </c>
      <c r="W514" s="235">
        <v>1976.4</v>
      </c>
    </row>
    <row r="515" spans="21:23">
      <c r="U515" s="233">
        <f t="shared" ref="U515:U578" si="8">+DATE(YEAR(V515),MONTH(V515),1)</f>
        <v>40299</v>
      </c>
      <c r="V515" s="234">
        <v>40326</v>
      </c>
      <c r="W515" s="235">
        <v>1966.8</v>
      </c>
    </row>
    <row r="516" spans="21:23">
      <c r="U516" s="233">
        <f t="shared" si="8"/>
        <v>40299</v>
      </c>
      <c r="V516" s="234">
        <v>40327</v>
      </c>
      <c r="W516" s="235">
        <v>1971.55</v>
      </c>
    </row>
    <row r="517" spans="21:23">
      <c r="U517" s="233">
        <f t="shared" si="8"/>
        <v>40299</v>
      </c>
      <c r="V517" s="234">
        <v>40328</v>
      </c>
      <c r="W517" s="235">
        <v>1971.55</v>
      </c>
    </row>
    <row r="518" spans="21:23">
      <c r="U518" s="233">
        <f t="shared" si="8"/>
        <v>40299</v>
      </c>
      <c r="V518" s="234">
        <v>40329</v>
      </c>
      <c r="W518" s="235">
        <v>1971.55</v>
      </c>
    </row>
    <row r="519" spans="21:23">
      <c r="U519" s="233">
        <f t="shared" si="8"/>
        <v>40330</v>
      </c>
      <c r="V519" s="234">
        <v>40330</v>
      </c>
      <c r="W519" s="235">
        <v>1971.55</v>
      </c>
    </row>
    <row r="520" spans="21:23">
      <c r="U520" s="233">
        <f t="shared" si="8"/>
        <v>40330</v>
      </c>
      <c r="V520" s="234">
        <v>40331</v>
      </c>
      <c r="W520" s="235">
        <v>1971.45</v>
      </c>
    </row>
    <row r="521" spans="21:23">
      <c r="U521" s="233">
        <f t="shared" si="8"/>
        <v>40330</v>
      </c>
      <c r="V521" s="234">
        <v>40332</v>
      </c>
      <c r="W521" s="235">
        <v>1963.36</v>
      </c>
    </row>
    <row r="522" spans="21:23">
      <c r="U522" s="233">
        <f t="shared" si="8"/>
        <v>40330</v>
      </c>
      <c r="V522" s="234">
        <v>40333</v>
      </c>
      <c r="W522" s="235">
        <v>1961.47</v>
      </c>
    </row>
    <row r="523" spans="21:23">
      <c r="U523" s="233">
        <f t="shared" si="8"/>
        <v>40330</v>
      </c>
      <c r="V523" s="234">
        <v>40334</v>
      </c>
      <c r="W523" s="235">
        <v>1965.83</v>
      </c>
    </row>
    <row r="524" spans="21:23">
      <c r="U524" s="233">
        <f t="shared" si="8"/>
        <v>40330</v>
      </c>
      <c r="V524" s="234">
        <v>40335</v>
      </c>
      <c r="W524" s="235">
        <v>1965.83</v>
      </c>
    </row>
    <row r="525" spans="21:23">
      <c r="U525" s="233">
        <f t="shared" si="8"/>
        <v>40330</v>
      </c>
      <c r="V525" s="234">
        <v>40336</v>
      </c>
      <c r="W525" s="235">
        <v>1965.83</v>
      </c>
    </row>
    <row r="526" spans="21:23">
      <c r="U526" s="233">
        <f t="shared" si="8"/>
        <v>40330</v>
      </c>
      <c r="V526" s="234">
        <v>40337</v>
      </c>
      <c r="W526" s="235">
        <v>1965.83</v>
      </c>
    </row>
    <row r="527" spans="21:23">
      <c r="U527" s="233">
        <f t="shared" si="8"/>
        <v>40330</v>
      </c>
      <c r="V527" s="234">
        <v>40338</v>
      </c>
      <c r="W527" s="235">
        <v>1960.5</v>
      </c>
    </row>
    <row r="528" spans="21:23">
      <c r="U528" s="233">
        <f t="shared" si="8"/>
        <v>40330</v>
      </c>
      <c r="V528" s="234">
        <v>40339</v>
      </c>
      <c r="W528" s="235">
        <v>1943.41</v>
      </c>
    </row>
    <row r="529" spans="21:23">
      <c r="U529" s="233">
        <f t="shared" si="8"/>
        <v>40330</v>
      </c>
      <c r="V529" s="234">
        <v>40340</v>
      </c>
      <c r="W529" s="235">
        <v>1928.83</v>
      </c>
    </row>
    <row r="530" spans="21:23">
      <c r="U530" s="233">
        <f t="shared" si="8"/>
        <v>40330</v>
      </c>
      <c r="V530" s="234">
        <v>40341</v>
      </c>
      <c r="W530" s="235">
        <v>1925.35</v>
      </c>
    </row>
    <row r="531" spans="21:23">
      <c r="U531" s="233">
        <f t="shared" si="8"/>
        <v>40330</v>
      </c>
      <c r="V531" s="234">
        <v>40342</v>
      </c>
      <c r="W531" s="235">
        <v>1925.35</v>
      </c>
    </row>
    <row r="532" spans="21:23">
      <c r="U532" s="233">
        <f t="shared" si="8"/>
        <v>40330</v>
      </c>
      <c r="V532" s="234">
        <v>40343</v>
      </c>
      <c r="W532" s="235">
        <v>1925.35</v>
      </c>
    </row>
    <row r="533" spans="21:23">
      <c r="U533" s="233">
        <f t="shared" si="8"/>
        <v>40330</v>
      </c>
      <c r="V533" s="234">
        <v>40344</v>
      </c>
      <c r="W533" s="235">
        <v>1925.35</v>
      </c>
    </row>
    <row r="534" spans="21:23">
      <c r="U534" s="233">
        <f t="shared" si="8"/>
        <v>40330</v>
      </c>
      <c r="V534" s="234">
        <v>40345</v>
      </c>
      <c r="W534" s="235">
        <v>1917.82</v>
      </c>
    </row>
    <row r="535" spans="21:23">
      <c r="U535" s="233">
        <f t="shared" si="8"/>
        <v>40330</v>
      </c>
      <c r="V535" s="234">
        <v>40346</v>
      </c>
      <c r="W535" s="235">
        <v>1912.29</v>
      </c>
    </row>
    <row r="536" spans="21:23">
      <c r="U536" s="233">
        <f t="shared" si="8"/>
        <v>40330</v>
      </c>
      <c r="V536" s="234">
        <v>40347</v>
      </c>
      <c r="W536" s="235">
        <v>1902.78</v>
      </c>
    </row>
    <row r="537" spans="21:23">
      <c r="U537" s="233">
        <f t="shared" si="8"/>
        <v>40330</v>
      </c>
      <c r="V537" s="234">
        <v>40348</v>
      </c>
      <c r="W537" s="235">
        <v>1906.61</v>
      </c>
    </row>
    <row r="538" spans="21:23">
      <c r="U538" s="233">
        <f t="shared" si="8"/>
        <v>40330</v>
      </c>
      <c r="V538" s="234">
        <v>40349</v>
      </c>
      <c r="W538" s="235">
        <v>1906.61</v>
      </c>
    </row>
    <row r="539" spans="21:23">
      <c r="U539" s="233">
        <f t="shared" si="8"/>
        <v>40330</v>
      </c>
      <c r="V539" s="234">
        <v>40350</v>
      </c>
      <c r="W539" s="235">
        <v>1906.61</v>
      </c>
    </row>
    <row r="540" spans="21:23">
      <c r="U540" s="233">
        <f t="shared" si="8"/>
        <v>40330</v>
      </c>
      <c r="V540" s="234">
        <v>40351</v>
      </c>
      <c r="W540" s="235">
        <v>1889.51</v>
      </c>
    </row>
    <row r="541" spans="21:23">
      <c r="U541" s="233">
        <f t="shared" si="8"/>
        <v>40330</v>
      </c>
      <c r="V541" s="234">
        <v>40352</v>
      </c>
      <c r="W541" s="235">
        <v>1886.05</v>
      </c>
    </row>
    <row r="542" spans="21:23">
      <c r="U542" s="233">
        <f t="shared" si="8"/>
        <v>40330</v>
      </c>
      <c r="V542" s="234">
        <v>40353</v>
      </c>
      <c r="W542" s="235">
        <v>1895.75</v>
      </c>
    </row>
    <row r="543" spans="21:23">
      <c r="U543" s="233">
        <f t="shared" si="8"/>
        <v>40330</v>
      </c>
      <c r="V543" s="234">
        <v>40354</v>
      </c>
      <c r="W543" s="235">
        <v>1896.87</v>
      </c>
    </row>
    <row r="544" spans="21:23">
      <c r="U544" s="233">
        <f t="shared" si="8"/>
        <v>40330</v>
      </c>
      <c r="V544" s="234">
        <v>40355</v>
      </c>
      <c r="W544" s="235">
        <v>1900.36</v>
      </c>
    </row>
    <row r="545" spans="21:23">
      <c r="U545" s="233">
        <f t="shared" si="8"/>
        <v>40330</v>
      </c>
      <c r="V545" s="234">
        <v>40356</v>
      </c>
      <c r="W545" s="235">
        <v>1900.36</v>
      </c>
    </row>
    <row r="546" spans="21:23">
      <c r="U546" s="233">
        <f t="shared" si="8"/>
        <v>40330</v>
      </c>
      <c r="V546" s="234">
        <v>40357</v>
      </c>
      <c r="W546" s="235">
        <v>1900.36</v>
      </c>
    </row>
    <row r="547" spans="21:23">
      <c r="U547" s="233">
        <f t="shared" si="8"/>
        <v>40330</v>
      </c>
      <c r="V547" s="234">
        <v>40358</v>
      </c>
      <c r="W547" s="235">
        <v>1901.65</v>
      </c>
    </row>
    <row r="548" spans="21:23">
      <c r="U548" s="233">
        <f t="shared" si="8"/>
        <v>40330</v>
      </c>
      <c r="V548" s="234">
        <v>40359</v>
      </c>
      <c r="W548" s="235">
        <v>1916.46</v>
      </c>
    </row>
    <row r="549" spans="21:23">
      <c r="U549" s="233">
        <f t="shared" si="8"/>
        <v>40360</v>
      </c>
      <c r="V549" s="234">
        <v>40360</v>
      </c>
      <c r="W549" s="235">
        <v>1913.15</v>
      </c>
    </row>
    <row r="550" spans="21:23">
      <c r="U550" s="233">
        <f t="shared" si="8"/>
        <v>40360</v>
      </c>
      <c r="V550" s="234">
        <v>40361</v>
      </c>
      <c r="W550" s="235">
        <v>1897.33</v>
      </c>
    </row>
    <row r="551" spans="21:23">
      <c r="U551" s="233">
        <f t="shared" si="8"/>
        <v>40360</v>
      </c>
      <c r="V551" s="234">
        <v>40362</v>
      </c>
      <c r="W551" s="235">
        <v>1884.31</v>
      </c>
    </row>
    <row r="552" spans="21:23">
      <c r="U552" s="233">
        <f t="shared" si="8"/>
        <v>40360</v>
      </c>
      <c r="V552" s="234">
        <v>40363</v>
      </c>
      <c r="W552" s="235">
        <v>1884.31</v>
      </c>
    </row>
    <row r="553" spans="21:23">
      <c r="U553" s="233">
        <f t="shared" si="8"/>
        <v>40360</v>
      </c>
      <c r="V553" s="234">
        <v>40364</v>
      </c>
      <c r="W553" s="235">
        <v>1884.31</v>
      </c>
    </row>
    <row r="554" spans="21:23">
      <c r="U554" s="233">
        <f t="shared" si="8"/>
        <v>40360</v>
      </c>
      <c r="V554" s="234">
        <v>40365</v>
      </c>
      <c r="W554" s="235">
        <v>1884.31</v>
      </c>
    </row>
    <row r="555" spans="21:23">
      <c r="U555" s="233">
        <f t="shared" si="8"/>
        <v>40360</v>
      </c>
      <c r="V555" s="234">
        <v>40366</v>
      </c>
      <c r="W555" s="235">
        <v>1882.47</v>
      </c>
    </row>
    <row r="556" spans="21:23">
      <c r="U556" s="233">
        <f t="shared" si="8"/>
        <v>40360</v>
      </c>
      <c r="V556" s="234">
        <v>40367</v>
      </c>
      <c r="W556" s="235">
        <v>1901.38</v>
      </c>
    </row>
    <row r="557" spans="21:23">
      <c r="U557" s="233">
        <f t="shared" si="8"/>
        <v>40360</v>
      </c>
      <c r="V557" s="234">
        <v>40368</v>
      </c>
      <c r="W557" s="235">
        <v>1889.61</v>
      </c>
    </row>
    <row r="558" spans="21:23">
      <c r="U558" s="233">
        <f t="shared" si="8"/>
        <v>40360</v>
      </c>
      <c r="V558" s="234">
        <v>40369</v>
      </c>
      <c r="W558" s="235">
        <v>1877.66</v>
      </c>
    </row>
    <row r="559" spans="21:23">
      <c r="U559" s="233">
        <f t="shared" si="8"/>
        <v>40360</v>
      </c>
      <c r="V559" s="234">
        <v>40370</v>
      </c>
      <c r="W559" s="235">
        <v>1877.66</v>
      </c>
    </row>
    <row r="560" spans="21:23">
      <c r="U560" s="233">
        <f t="shared" si="8"/>
        <v>40360</v>
      </c>
      <c r="V560" s="234">
        <v>40371</v>
      </c>
      <c r="W560" s="235">
        <v>1877.66</v>
      </c>
    </row>
    <row r="561" spans="21:23">
      <c r="U561" s="233">
        <f t="shared" si="8"/>
        <v>40360</v>
      </c>
      <c r="V561" s="234">
        <v>40372</v>
      </c>
      <c r="W561" s="235">
        <v>1877.2</v>
      </c>
    </row>
    <row r="562" spans="21:23">
      <c r="U562" s="233">
        <f t="shared" si="8"/>
        <v>40360</v>
      </c>
      <c r="V562" s="234">
        <v>40373</v>
      </c>
      <c r="W562" s="235">
        <v>1871.19</v>
      </c>
    </row>
    <row r="563" spans="21:23">
      <c r="U563" s="233">
        <f t="shared" si="8"/>
        <v>40360</v>
      </c>
      <c r="V563" s="234">
        <v>40374</v>
      </c>
      <c r="W563" s="235">
        <v>1873.87</v>
      </c>
    </row>
    <row r="564" spans="21:23">
      <c r="U564" s="233">
        <f t="shared" si="8"/>
        <v>40360</v>
      </c>
      <c r="V564" s="234">
        <v>40375</v>
      </c>
      <c r="W564" s="235">
        <v>1871.96</v>
      </c>
    </row>
    <row r="565" spans="21:23">
      <c r="U565" s="233">
        <f t="shared" si="8"/>
        <v>40360</v>
      </c>
      <c r="V565" s="234">
        <v>40376</v>
      </c>
      <c r="W565" s="235">
        <v>1878.77</v>
      </c>
    </row>
    <row r="566" spans="21:23">
      <c r="U566" s="233">
        <f t="shared" si="8"/>
        <v>40360</v>
      </c>
      <c r="V566" s="234">
        <v>40377</v>
      </c>
      <c r="W566" s="235">
        <v>1878.77</v>
      </c>
    </row>
    <row r="567" spans="21:23">
      <c r="U567" s="233">
        <f t="shared" si="8"/>
        <v>40360</v>
      </c>
      <c r="V567" s="234">
        <v>40378</v>
      </c>
      <c r="W567" s="235">
        <v>1878.77</v>
      </c>
    </row>
    <row r="568" spans="21:23">
      <c r="U568" s="233">
        <f t="shared" si="8"/>
        <v>40360</v>
      </c>
      <c r="V568" s="234">
        <v>40379</v>
      </c>
      <c r="W568" s="235">
        <v>1872.92</v>
      </c>
    </row>
    <row r="569" spans="21:23">
      <c r="U569" s="233">
        <f t="shared" si="8"/>
        <v>40360</v>
      </c>
      <c r="V569" s="234">
        <v>40380</v>
      </c>
      <c r="W569" s="235">
        <v>1872.92</v>
      </c>
    </row>
    <row r="570" spans="21:23">
      <c r="U570" s="233">
        <f t="shared" si="8"/>
        <v>40360</v>
      </c>
      <c r="V570" s="234">
        <v>40381</v>
      </c>
      <c r="W570" s="235">
        <v>1867.07</v>
      </c>
    </row>
    <row r="571" spans="21:23">
      <c r="U571" s="233">
        <f t="shared" si="8"/>
        <v>40360</v>
      </c>
      <c r="V571" s="234">
        <v>40382</v>
      </c>
      <c r="W571" s="235">
        <v>1864.04</v>
      </c>
    </row>
    <row r="572" spans="21:23">
      <c r="U572" s="233">
        <f t="shared" si="8"/>
        <v>40360</v>
      </c>
      <c r="V572" s="234">
        <v>40383</v>
      </c>
      <c r="W572" s="235">
        <v>1867.47</v>
      </c>
    </row>
    <row r="573" spans="21:23">
      <c r="U573" s="233">
        <f t="shared" si="8"/>
        <v>40360</v>
      </c>
      <c r="V573" s="234">
        <v>40384</v>
      </c>
      <c r="W573" s="235">
        <v>1867.47</v>
      </c>
    </row>
    <row r="574" spans="21:23">
      <c r="U574" s="233">
        <f t="shared" si="8"/>
        <v>40360</v>
      </c>
      <c r="V574" s="234">
        <v>40385</v>
      </c>
      <c r="W574" s="235">
        <v>1867.47</v>
      </c>
    </row>
    <row r="575" spans="21:23">
      <c r="U575" s="233">
        <f t="shared" si="8"/>
        <v>40360</v>
      </c>
      <c r="V575" s="234">
        <v>40386</v>
      </c>
      <c r="W575" s="235">
        <v>1859.5</v>
      </c>
    </row>
    <row r="576" spans="21:23">
      <c r="U576" s="233">
        <f t="shared" si="8"/>
        <v>40360</v>
      </c>
      <c r="V576" s="234">
        <v>40387</v>
      </c>
      <c r="W576" s="235">
        <v>1852.83</v>
      </c>
    </row>
    <row r="577" spans="21:23">
      <c r="U577" s="233">
        <f t="shared" si="8"/>
        <v>40360</v>
      </c>
      <c r="V577" s="234">
        <v>40388</v>
      </c>
      <c r="W577" s="235">
        <v>1846.23</v>
      </c>
    </row>
    <row r="578" spans="21:23">
      <c r="U578" s="233">
        <f t="shared" si="8"/>
        <v>40360</v>
      </c>
      <c r="V578" s="234">
        <v>40389</v>
      </c>
      <c r="W578" s="235">
        <v>1841.35</v>
      </c>
    </row>
    <row r="579" spans="21:23">
      <c r="U579" s="233">
        <f t="shared" ref="U579:U642" si="9">+DATE(YEAR(V579),MONTH(V579),1)</f>
        <v>40360</v>
      </c>
      <c r="V579" s="234">
        <v>40390</v>
      </c>
      <c r="W579" s="235">
        <v>1842.79</v>
      </c>
    </row>
    <row r="580" spans="21:23">
      <c r="U580" s="233">
        <f t="shared" si="9"/>
        <v>40391</v>
      </c>
      <c r="V580" s="234">
        <v>40391</v>
      </c>
      <c r="W580" s="235">
        <v>1842.79</v>
      </c>
    </row>
    <row r="581" spans="21:23">
      <c r="U581" s="233">
        <f t="shared" si="9"/>
        <v>40391</v>
      </c>
      <c r="V581" s="234">
        <v>40392</v>
      </c>
      <c r="W581" s="235">
        <v>1842.79</v>
      </c>
    </row>
    <row r="582" spans="21:23">
      <c r="U582" s="233">
        <f t="shared" si="9"/>
        <v>40391</v>
      </c>
      <c r="V582" s="234">
        <v>40393</v>
      </c>
      <c r="W582" s="235">
        <v>1832.45</v>
      </c>
    </row>
    <row r="583" spans="21:23">
      <c r="U583" s="233">
        <f t="shared" si="9"/>
        <v>40391</v>
      </c>
      <c r="V583" s="234">
        <v>40394</v>
      </c>
      <c r="W583" s="235">
        <v>1834.58</v>
      </c>
    </row>
    <row r="584" spans="21:23">
      <c r="U584" s="233">
        <f t="shared" si="9"/>
        <v>40391</v>
      </c>
      <c r="V584" s="234">
        <v>40395</v>
      </c>
      <c r="W584" s="235">
        <v>1824.52</v>
      </c>
    </row>
    <row r="585" spans="21:23">
      <c r="U585" s="233">
        <f t="shared" si="9"/>
        <v>40391</v>
      </c>
      <c r="V585" s="234">
        <v>40396</v>
      </c>
      <c r="W585" s="235">
        <v>1818.5</v>
      </c>
    </row>
    <row r="586" spans="21:23">
      <c r="U586" s="233">
        <f t="shared" si="9"/>
        <v>40391</v>
      </c>
      <c r="V586" s="234">
        <v>40397</v>
      </c>
      <c r="W586" s="235">
        <v>1815.46</v>
      </c>
    </row>
    <row r="587" spans="21:23">
      <c r="U587" s="233">
        <f t="shared" si="9"/>
        <v>40391</v>
      </c>
      <c r="V587" s="234">
        <v>40398</v>
      </c>
      <c r="W587" s="235">
        <v>1815.46</v>
      </c>
    </row>
    <row r="588" spans="21:23">
      <c r="U588" s="233">
        <f t="shared" si="9"/>
        <v>40391</v>
      </c>
      <c r="V588" s="234">
        <v>40399</v>
      </c>
      <c r="W588" s="235">
        <v>1815.46</v>
      </c>
    </row>
    <row r="589" spans="21:23">
      <c r="U589" s="233">
        <f t="shared" si="9"/>
        <v>40391</v>
      </c>
      <c r="V589" s="234">
        <v>40400</v>
      </c>
      <c r="W589" s="235">
        <v>1808.93</v>
      </c>
    </row>
    <row r="590" spans="21:23">
      <c r="U590" s="233">
        <f t="shared" si="9"/>
        <v>40391</v>
      </c>
      <c r="V590" s="234">
        <v>40401</v>
      </c>
      <c r="W590" s="235">
        <v>1810.12</v>
      </c>
    </row>
    <row r="591" spans="21:23">
      <c r="U591" s="233">
        <f t="shared" si="9"/>
        <v>40391</v>
      </c>
      <c r="V591" s="234">
        <v>40402</v>
      </c>
      <c r="W591" s="235">
        <v>1807.55</v>
      </c>
    </row>
    <row r="592" spans="21:23">
      <c r="U592" s="233">
        <f t="shared" si="9"/>
        <v>40391</v>
      </c>
      <c r="V592" s="234">
        <v>40403</v>
      </c>
      <c r="W592" s="235">
        <v>1812.2</v>
      </c>
    </row>
    <row r="593" spans="21:23">
      <c r="U593" s="233">
        <f t="shared" si="9"/>
        <v>40391</v>
      </c>
      <c r="V593" s="234">
        <v>40404</v>
      </c>
      <c r="W593" s="235">
        <v>1835.32</v>
      </c>
    </row>
    <row r="594" spans="21:23">
      <c r="U594" s="233">
        <f t="shared" si="9"/>
        <v>40391</v>
      </c>
      <c r="V594" s="234">
        <v>40405</v>
      </c>
      <c r="W594" s="235">
        <v>1835.32</v>
      </c>
    </row>
    <row r="595" spans="21:23">
      <c r="U595" s="233">
        <f t="shared" si="9"/>
        <v>40391</v>
      </c>
      <c r="V595" s="234">
        <v>40406</v>
      </c>
      <c r="W595" s="235">
        <v>1835.32</v>
      </c>
    </row>
    <row r="596" spans="21:23">
      <c r="U596" s="233">
        <f t="shared" si="9"/>
        <v>40391</v>
      </c>
      <c r="V596" s="234">
        <v>40407</v>
      </c>
      <c r="W596" s="235">
        <v>1835.32</v>
      </c>
    </row>
    <row r="597" spans="21:23">
      <c r="U597" s="233">
        <f t="shared" si="9"/>
        <v>40391</v>
      </c>
      <c r="V597" s="234">
        <v>40408</v>
      </c>
      <c r="W597" s="235">
        <v>1810.75</v>
      </c>
    </row>
    <row r="598" spans="21:23">
      <c r="U598" s="233">
        <f t="shared" si="9"/>
        <v>40391</v>
      </c>
      <c r="V598" s="234">
        <v>40409</v>
      </c>
      <c r="W598" s="235">
        <v>1808.14</v>
      </c>
    </row>
    <row r="599" spans="21:23">
      <c r="U599" s="233">
        <f t="shared" si="9"/>
        <v>40391</v>
      </c>
      <c r="V599" s="234">
        <v>40410</v>
      </c>
      <c r="W599" s="235">
        <v>1819.13</v>
      </c>
    </row>
    <row r="600" spans="21:23">
      <c r="U600" s="233">
        <f t="shared" si="9"/>
        <v>40391</v>
      </c>
      <c r="V600" s="234">
        <v>40411</v>
      </c>
      <c r="W600" s="235">
        <v>1820.93</v>
      </c>
    </row>
    <row r="601" spans="21:23">
      <c r="U601" s="233">
        <f t="shared" si="9"/>
        <v>40391</v>
      </c>
      <c r="V601" s="234">
        <v>40412</v>
      </c>
      <c r="W601" s="235">
        <v>1820.93</v>
      </c>
    </row>
    <row r="602" spans="21:23">
      <c r="U602" s="233">
        <f t="shared" si="9"/>
        <v>40391</v>
      </c>
      <c r="V602" s="234">
        <v>40413</v>
      </c>
      <c r="W602" s="235">
        <v>1820.93</v>
      </c>
    </row>
    <row r="603" spans="21:23">
      <c r="U603" s="233">
        <f t="shared" si="9"/>
        <v>40391</v>
      </c>
      <c r="V603" s="234">
        <v>40414</v>
      </c>
      <c r="W603" s="235">
        <v>1806.93</v>
      </c>
    </row>
    <row r="604" spans="21:23">
      <c r="U604" s="233">
        <f t="shared" si="9"/>
        <v>40391</v>
      </c>
      <c r="V604" s="234">
        <v>40415</v>
      </c>
      <c r="W604" s="235">
        <v>1818.86</v>
      </c>
    </row>
    <row r="605" spans="21:23">
      <c r="U605" s="233">
        <f t="shared" si="9"/>
        <v>40391</v>
      </c>
      <c r="V605" s="234">
        <v>40416</v>
      </c>
      <c r="W605" s="235">
        <v>1820.29</v>
      </c>
    </row>
    <row r="606" spans="21:23">
      <c r="U606" s="233">
        <f t="shared" si="9"/>
        <v>40391</v>
      </c>
      <c r="V606" s="234">
        <v>40417</v>
      </c>
      <c r="W606" s="235">
        <v>1811.46</v>
      </c>
    </row>
    <row r="607" spans="21:23">
      <c r="U607" s="233">
        <f t="shared" si="9"/>
        <v>40391</v>
      </c>
      <c r="V607" s="234">
        <v>40418</v>
      </c>
      <c r="W607" s="235">
        <v>1817.68</v>
      </c>
    </row>
    <row r="608" spans="21:23">
      <c r="U608" s="233">
        <f t="shared" si="9"/>
        <v>40391</v>
      </c>
      <c r="V608" s="234">
        <v>40419</v>
      </c>
      <c r="W608" s="235">
        <v>1817.68</v>
      </c>
    </row>
    <row r="609" spans="21:23">
      <c r="U609" s="233">
        <f t="shared" si="9"/>
        <v>40391</v>
      </c>
      <c r="V609" s="234">
        <v>40420</v>
      </c>
      <c r="W609" s="235">
        <v>1817.68</v>
      </c>
    </row>
    <row r="610" spans="21:23">
      <c r="U610" s="233">
        <f t="shared" si="9"/>
        <v>40391</v>
      </c>
      <c r="V610" s="234">
        <v>40421</v>
      </c>
      <c r="W610" s="235">
        <v>1823.74</v>
      </c>
    </row>
    <row r="611" spans="21:23">
      <c r="U611" s="233">
        <f t="shared" si="9"/>
        <v>40422</v>
      </c>
      <c r="V611" s="234">
        <v>40422</v>
      </c>
      <c r="W611" s="235">
        <v>1826.31</v>
      </c>
    </row>
    <row r="612" spans="21:23">
      <c r="U612" s="233">
        <f t="shared" si="9"/>
        <v>40422</v>
      </c>
      <c r="V612" s="234">
        <v>40423</v>
      </c>
      <c r="W612" s="235">
        <v>1815.09</v>
      </c>
    </row>
    <row r="613" spans="21:23">
      <c r="U613" s="233">
        <f t="shared" si="9"/>
        <v>40422</v>
      </c>
      <c r="V613" s="234">
        <v>40424</v>
      </c>
      <c r="W613" s="235">
        <v>1810.65</v>
      </c>
    </row>
    <row r="614" spans="21:23">
      <c r="U614" s="233">
        <f t="shared" si="9"/>
        <v>40422</v>
      </c>
      <c r="V614" s="234">
        <v>40425</v>
      </c>
      <c r="W614" s="235">
        <v>1807.73</v>
      </c>
    </row>
    <row r="615" spans="21:23">
      <c r="U615" s="233">
        <f t="shared" si="9"/>
        <v>40422</v>
      </c>
      <c r="V615" s="234">
        <v>40426</v>
      </c>
      <c r="W615" s="235">
        <v>1807.73</v>
      </c>
    </row>
    <row r="616" spans="21:23">
      <c r="U616" s="233">
        <f t="shared" si="9"/>
        <v>40422</v>
      </c>
      <c r="V616" s="234">
        <v>40427</v>
      </c>
      <c r="W616" s="235">
        <v>1807.73</v>
      </c>
    </row>
    <row r="617" spans="21:23">
      <c r="U617" s="233">
        <f t="shared" si="9"/>
        <v>40422</v>
      </c>
      <c r="V617" s="234">
        <v>40428</v>
      </c>
      <c r="W617" s="235">
        <v>1807.73</v>
      </c>
    </row>
    <row r="618" spans="21:23">
      <c r="U618" s="233">
        <f t="shared" si="9"/>
        <v>40422</v>
      </c>
      <c r="V618" s="234">
        <v>40429</v>
      </c>
      <c r="W618" s="235">
        <v>1808.65</v>
      </c>
    </row>
    <row r="619" spans="21:23">
      <c r="U619" s="233">
        <f t="shared" si="9"/>
        <v>40422</v>
      </c>
      <c r="V619" s="234">
        <v>40430</v>
      </c>
      <c r="W619" s="235">
        <v>1803</v>
      </c>
    </row>
    <row r="620" spans="21:23">
      <c r="U620" s="233">
        <f t="shared" si="9"/>
        <v>40422</v>
      </c>
      <c r="V620" s="234">
        <v>40431</v>
      </c>
      <c r="W620" s="235">
        <v>1802.54</v>
      </c>
    </row>
    <row r="621" spans="21:23">
      <c r="U621" s="233">
        <f t="shared" si="9"/>
        <v>40422</v>
      </c>
      <c r="V621" s="234">
        <v>40432</v>
      </c>
      <c r="W621" s="235">
        <v>1801.04</v>
      </c>
    </row>
    <row r="622" spans="21:23">
      <c r="U622" s="233">
        <f t="shared" si="9"/>
        <v>40422</v>
      </c>
      <c r="V622" s="234">
        <v>40433</v>
      </c>
      <c r="W622" s="235">
        <v>1801.04</v>
      </c>
    </row>
    <row r="623" spans="21:23">
      <c r="U623" s="233">
        <f t="shared" si="9"/>
        <v>40422</v>
      </c>
      <c r="V623" s="234">
        <v>40434</v>
      </c>
      <c r="W623" s="235">
        <v>1801.04</v>
      </c>
    </row>
    <row r="624" spans="21:23">
      <c r="U624" s="233">
        <f t="shared" si="9"/>
        <v>40422</v>
      </c>
      <c r="V624" s="234">
        <v>40435</v>
      </c>
      <c r="W624" s="235">
        <v>1793.28</v>
      </c>
    </row>
    <row r="625" spans="21:23">
      <c r="U625" s="233">
        <f t="shared" si="9"/>
        <v>40422</v>
      </c>
      <c r="V625" s="234">
        <v>40436</v>
      </c>
      <c r="W625" s="235">
        <v>1788.05</v>
      </c>
    </row>
    <row r="626" spans="21:23">
      <c r="U626" s="233">
        <f t="shared" si="9"/>
        <v>40422</v>
      </c>
      <c r="V626" s="234">
        <v>40437</v>
      </c>
      <c r="W626" s="235">
        <v>1806.78</v>
      </c>
    </row>
    <row r="627" spans="21:23">
      <c r="U627" s="233">
        <f t="shared" si="9"/>
        <v>40422</v>
      </c>
      <c r="V627" s="234">
        <v>40438</v>
      </c>
      <c r="W627" s="235">
        <v>1811.55</v>
      </c>
    </row>
    <row r="628" spans="21:23">
      <c r="U628" s="233">
        <f t="shared" si="9"/>
        <v>40422</v>
      </c>
      <c r="V628" s="234">
        <v>40439</v>
      </c>
      <c r="W628" s="235">
        <v>1806.76</v>
      </c>
    </row>
    <row r="629" spans="21:23">
      <c r="U629" s="233">
        <f t="shared" si="9"/>
        <v>40422</v>
      </c>
      <c r="V629" s="234">
        <v>40440</v>
      </c>
      <c r="W629" s="235">
        <v>1806.76</v>
      </c>
    </row>
    <row r="630" spans="21:23">
      <c r="U630" s="233">
        <f t="shared" si="9"/>
        <v>40422</v>
      </c>
      <c r="V630" s="234">
        <v>40441</v>
      </c>
      <c r="W630" s="235">
        <v>1806.76</v>
      </c>
    </row>
    <row r="631" spans="21:23">
      <c r="U631" s="233">
        <f t="shared" si="9"/>
        <v>40422</v>
      </c>
      <c r="V631" s="234">
        <v>40442</v>
      </c>
      <c r="W631" s="235">
        <v>1798.73</v>
      </c>
    </row>
    <row r="632" spans="21:23">
      <c r="U632" s="233">
        <f t="shared" si="9"/>
        <v>40422</v>
      </c>
      <c r="V632" s="234">
        <v>40443</v>
      </c>
      <c r="W632" s="235">
        <v>1805.31</v>
      </c>
    </row>
    <row r="633" spans="21:23">
      <c r="U633" s="233">
        <f t="shared" si="9"/>
        <v>40422</v>
      </c>
      <c r="V633" s="234">
        <v>40444</v>
      </c>
      <c r="W633" s="235">
        <v>1803.71</v>
      </c>
    </row>
    <row r="634" spans="21:23">
      <c r="U634" s="233">
        <f t="shared" si="9"/>
        <v>40422</v>
      </c>
      <c r="V634" s="234">
        <v>40445</v>
      </c>
      <c r="W634" s="235">
        <v>1810.72</v>
      </c>
    </row>
    <row r="635" spans="21:23">
      <c r="U635" s="233">
        <f t="shared" si="9"/>
        <v>40422</v>
      </c>
      <c r="V635" s="234">
        <v>40446</v>
      </c>
      <c r="W635" s="235">
        <v>1809.46</v>
      </c>
    </row>
    <row r="636" spans="21:23">
      <c r="U636" s="233">
        <f t="shared" si="9"/>
        <v>40422</v>
      </c>
      <c r="V636" s="234">
        <v>40447</v>
      </c>
      <c r="W636" s="235">
        <v>1809.46</v>
      </c>
    </row>
    <row r="637" spans="21:23">
      <c r="U637" s="233">
        <f t="shared" si="9"/>
        <v>40422</v>
      </c>
      <c r="V637" s="234">
        <v>40448</v>
      </c>
      <c r="W637" s="235">
        <v>1809.46</v>
      </c>
    </row>
    <row r="638" spans="21:23">
      <c r="U638" s="233">
        <f t="shared" si="9"/>
        <v>40422</v>
      </c>
      <c r="V638" s="234">
        <v>40449</v>
      </c>
      <c r="W638" s="235">
        <v>1802.15</v>
      </c>
    </row>
    <row r="639" spans="21:23">
      <c r="U639" s="233">
        <f t="shared" si="9"/>
        <v>40422</v>
      </c>
      <c r="V639" s="234">
        <v>40450</v>
      </c>
      <c r="W639" s="235">
        <v>1804.06</v>
      </c>
    </row>
    <row r="640" spans="21:23">
      <c r="U640" s="233">
        <f t="shared" si="9"/>
        <v>40422</v>
      </c>
      <c r="V640" s="234">
        <v>40451</v>
      </c>
      <c r="W640" s="235">
        <v>1799.89</v>
      </c>
    </row>
    <row r="641" spans="21:23">
      <c r="U641" s="233">
        <f t="shared" si="9"/>
        <v>40452</v>
      </c>
      <c r="V641" s="234">
        <v>40452</v>
      </c>
      <c r="W641" s="235">
        <v>1801.01</v>
      </c>
    </row>
    <row r="642" spans="21:23">
      <c r="U642" s="233">
        <f t="shared" si="9"/>
        <v>40452</v>
      </c>
      <c r="V642" s="234">
        <v>40453</v>
      </c>
      <c r="W642" s="235">
        <v>1795.93</v>
      </c>
    </row>
    <row r="643" spans="21:23">
      <c r="U643" s="233">
        <f t="shared" ref="U643:U706" si="10">+DATE(YEAR(V643),MONTH(V643),1)</f>
        <v>40452</v>
      </c>
      <c r="V643" s="234">
        <v>40454</v>
      </c>
      <c r="W643" s="235">
        <v>1795.93</v>
      </c>
    </row>
    <row r="644" spans="21:23">
      <c r="U644" s="233">
        <f t="shared" si="10"/>
        <v>40452</v>
      </c>
      <c r="V644" s="234">
        <v>40455</v>
      </c>
      <c r="W644" s="235">
        <v>1795.93</v>
      </c>
    </row>
    <row r="645" spans="21:23">
      <c r="U645" s="233">
        <f t="shared" si="10"/>
        <v>40452</v>
      </c>
      <c r="V645" s="234">
        <v>40456</v>
      </c>
      <c r="W645" s="235">
        <v>1802.09</v>
      </c>
    </row>
    <row r="646" spans="21:23">
      <c r="U646" s="233">
        <f t="shared" si="10"/>
        <v>40452</v>
      </c>
      <c r="V646" s="234">
        <v>40457</v>
      </c>
      <c r="W646" s="235">
        <v>1802.43</v>
      </c>
    </row>
    <row r="647" spans="21:23">
      <c r="U647" s="233">
        <f t="shared" si="10"/>
        <v>40452</v>
      </c>
      <c r="V647" s="234">
        <v>40458</v>
      </c>
      <c r="W647" s="235">
        <v>1796.29</v>
      </c>
    </row>
    <row r="648" spans="21:23">
      <c r="U648" s="233">
        <f t="shared" si="10"/>
        <v>40452</v>
      </c>
      <c r="V648" s="234">
        <v>40459</v>
      </c>
      <c r="W648" s="235">
        <v>1786.2</v>
      </c>
    </row>
    <row r="649" spans="21:23">
      <c r="U649" s="233">
        <f t="shared" si="10"/>
        <v>40452</v>
      </c>
      <c r="V649" s="234">
        <v>40460</v>
      </c>
      <c r="W649" s="235">
        <v>1786.37</v>
      </c>
    </row>
    <row r="650" spans="21:23">
      <c r="U650" s="233">
        <f t="shared" si="10"/>
        <v>40452</v>
      </c>
      <c r="V650" s="234">
        <v>40461</v>
      </c>
      <c r="W650" s="235">
        <v>1786.37</v>
      </c>
    </row>
    <row r="651" spans="21:23">
      <c r="U651" s="233">
        <f t="shared" si="10"/>
        <v>40452</v>
      </c>
      <c r="V651" s="234">
        <v>40462</v>
      </c>
      <c r="W651" s="235">
        <v>1786.37</v>
      </c>
    </row>
    <row r="652" spans="21:23">
      <c r="U652" s="233">
        <f t="shared" si="10"/>
        <v>40452</v>
      </c>
      <c r="V652" s="234">
        <v>40463</v>
      </c>
      <c r="W652" s="235">
        <v>1786.37</v>
      </c>
    </row>
    <row r="653" spans="21:23">
      <c r="U653" s="233">
        <f t="shared" si="10"/>
        <v>40452</v>
      </c>
      <c r="V653" s="234">
        <v>40464</v>
      </c>
      <c r="W653" s="235">
        <v>1786.77</v>
      </c>
    </row>
    <row r="654" spans="21:23">
      <c r="U654" s="233">
        <f t="shared" si="10"/>
        <v>40452</v>
      </c>
      <c r="V654" s="234">
        <v>40465</v>
      </c>
      <c r="W654" s="235">
        <v>1791.56</v>
      </c>
    </row>
    <row r="655" spans="21:23">
      <c r="U655" s="233">
        <f t="shared" si="10"/>
        <v>40452</v>
      </c>
      <c r="V655" s="234">
        <v>40466</v>
      </c>
      <c r="W655" s="235">
        <v>1801.2</v>
      </c>
    </row>
    <row r="656" spans="21:23">
      <c r="U656" s="233">
        <f t="shared" si="10"/>
        <v>40452</v>
      </c>
      <c r="V656" s="234">
        <v>40467</v>
      </c>
      <c r="W656" s="235">
        <v>1807.88</v>
      </c>
    </row>
    <row r="657" spans="21:23">
      <c r="U657" s="233">
        <f t="shared" si="10"/>
        <v>40452</v>
      </c>
      <c r="V657" s="234">
        <v>40468</v>
      </c>
      <c r="W657" s="235">
        <v>1807.88</v>
      </c>
    </row>
    <row r="658" spans="21:23">
      <c r="U658" s="233">
        <f t="shared" si="10"/>
        <v>40452</v>
      </c>
      <c r="V658" s="234">
        <v>40469</v>
      </c>
      <c r="W658" s="235">
        <v>1807.88</v>
      </c>
    </row>
    <row r="659" spans="21:23">
      <c r="U659" s="233">
        <f t="shared" si="10"/>
        <v>40452</v>
      </c>
      <c r="V659" s="234">
        <v>40470</v>
      </c>
      <c r="W659" s="235">
        <v>1807.88</v>
      </c>
    </row>
    <row r="660" spans="21:23">
      <c r="U660" s="233">
        <f t="shared" si="10"/>
        <v>40452</v>
      </c>
      <c r="V660" s="234">
        <v>40471</v>
      </c>
      <c r="W660" s="235">
        <v>1817.45</v>
      </c>
    </row>
    <row r="661" spans="21:23">
      <c r="U661" s="233">
        <f t="shared" si="10"/>
        <v>40452</v>
      </c>
      <c r="V661" s="234">
        <v>40472</v>
      </c>
      <c r="W661" s="235">
        <v>1812.6</v>
      </c>
    </row>
    <row r="662" spans="21:23">
      <c r="U662" s="233">
        <f t="shared" si="10"/>
        <v>40452</v>
      </c>
      <c r="V662" s="234">
        <v>40473</v>
      </c>
      <c r="W662" s="235">
        <v>1816.28</v>
      </c>
    </row>
    <row r="663" spans="21:23">
      <c r="U663" s="233">
        <f t="shared" si="10"/>
        <v>40452</v>
      </c>
      <c r="V663" s="234">
        <v>40474</v>
      </c>
      <c r="W663" s="235">
        <v>1823.05</v>
      </c>
    </row>
    <row r="664" spans="21:23">
      <c r="U664" s="233">
        <f t="shared" si="10"/>
        <v>40452</v>
      </c>
      <c r="V664" s="234">
        <v>40475</v>
      </c>
      <c r="W664" s="235">
        <v>1823.05</v>
      </c>
    </row>
    <row r="665" spans="21:23">
      <c r="U665" s="233">
        <f t="shared" si="10"/>
        <v>40452</v>
      </c>
      <c r="V665" s="234">
        <v>40476</v>
      </c>
      <c r="W665" s="235">
        <v>1823.05</v>
      </c>
    </row>
    <row r="666" spans="21:23">
      <c r="U666" s="233">
        <f t="shared" si="10"/>
        <v>40452</v>
      </c>
      <c r="V666" s="234">
        <v>40477</v>
      </c>
      <c r="W666" s="235">
        <v>1830.96</v>
      </c>
    </row>
    <row r="667" spans="21:23">
      <c r="U667" s="233">
        <f t="shared" si="10"/>
        <v>40452</v>
      </c>
      <c r="V667" s="234">
        <v>40478</v>
      </c>
      <c r="W667" s="235">
        <v>1838.45</v>
      </c>
    </row>
    <row r="668" spans="21:23">
      <c r="U668" s="233">
        <f t="shared" si="10"/>
        <v>40452</v>
      </c>
      <c r="V668" s="234">
        <v>40479</v>
      </c>
      <c r="W668" s="235">
        <v>1846.41</v>
      </c>
    </row>
    <row r="669" spans="21:23">
      <c r="U669" s="233">
        <f t="shared" si="10"/>
        <v>40452</v>
      </c>
      <c r="V669" s="234">
        <v>40480</v>
      </c>
      <c r="W669" s="235">
        <v>1839.9</v>
      </c>
    </row>
    <row r="670" spans="21:23">
      <c r="U670" s="233">
        <f t="shared" si="10"/>
        <v>40452</v>
      </c>
      <c r="V670" s="234">
        <v>40481</v>
      </c>
      <c r="W670" s="235">
        <v>1831.64</v>
      </c>
    </row>
    <row r="671" spans="21:23">
      <c r="U671" s="233">
        <f t="shared" si="10"/>
        <v>40452</v>
      </c>
      <c r="V671" s="234">
        <v>40482</v>
      </c>
      <c r="W671" s="235">
        <v>1831.64</v>
      </c>
    </row>
    <row r="672" spans="21:23">
      <c r="U672" s="233">
        <f t="shared" si="10"/>
        <v>40483</v>
      </c>
      <c r="V672" s="234">
        <v>40483</v>
      </c>
      <c r="W672" s="235">
        <v>1831.64</v>
      </c>
    </row>
    <row r="673" spans="21:23">
      <c r="U673" s="233">
        <f t="shared" si="10"/>
        <v>40483</v>
      </c>
      <c r="V673" s="234">
        <v>40484</v>
      </c>
      <c r="W673" s="235">
        <v>1831.64</v>
      </c>
    </row>
    <row r="674" spans="21:23">
      <c r="U674" s="233">
        <f t="shared" si="10"/>
        <v>40483</v>
      </c>
      <c r="V674" s="234">
        <v>40485</v>
      </c>
      <c r="W674" s="235">
        <v>1845.51</v>
      </c>
    </row>
    <row r="675" spans="21:23">
      <c r="U675" s="233">
        <f t="shared" si="10"/>
        <v>40483</v>
      </c>
      <c r="V675" s="234">
        <v>40486</v>
      </c>
      <c r="W675" s="235">
        <v>1840.51</v>
      </c>
    </row>
    <row r="676" spans="21:23">
      <c r="U676" s="233">
        <f t="shared" si="10"/>
        <v>40483</v>
      </c>
      <c r="V676" s="234">
        <v>40487</v>
      </c>
      <c r="W676" s="235">
        <v>1821.05</v>
      </c>
    </row>
    <row r="677" spans="21:23">
      <c r="U677" s="233">
        <f t="shared" si="10"/>
        <v>40483</v>
      </c>
      <c r="V677" s="234">
        <v>40488</v>
      </c>
      <c r="W677" s="235">
        <v>1817.7</v>
      </c>
    </row>
    <row r="678" spans="21:23">
      <c r="U678" s="233">
        <f t="shared" si="10"/>
        <v>40483</v>
      </c>
      <c r="V678" s="234">
        <v>40489</v>
      </c>
      <c r="W678" s="235">
        <v>1817.7</v>
      </c>
    </row>
    <row r="679" spans="21:23">
      <c r="U679" s="233">
        <f t="shared" si="10"/>
        <v>40483</v>
      </c>
      <c r="V679" s="234">
        <v>40490</v>
      </c>
      <c r="W679" s="235">
        <v>1817.7</v>
      </c>
    </row>
    <row r="680" spans="21:23">
      <c r="U680" s="233">
        <f t="shared" si="10"/>
        <v>40483</v>
      </c>
      <c r="V680" s="234">
        <v>40491</v>
      </c>
      <c r="W680" s="235">
        <v>1828.28</v>
      </c>
    </row>
    <row r="681" spans="21:23">
      <c r="U681" s="233">
        <f t="shared" si="10"/>
        <v>40483</v>
      </c>
      <c r="V681" s="234">
        <v>40492</v>
      </c>
      <c r="W681" s="235">
        <v>1836.27</v>
      </c>
    </row>
    <row r="682" spans="21:23">
      <c r="U682" s="233">
        <f t="shared" si="10"/>
        <v>40483</v>
      </c>
      <c r="V682" s="234">
        <v>40493</v>
      </c>
      <c r="W682" s="235">
        <v>1858.01</v>
      </c>
    </row>
    <row r="683" spans="21:23">
      <c r="U683" s="233">
        <f t="shared" si="10"/>
        <v>40483</v>
      </c>
      <c r="V683" s="234">
        <v>40494</v>
      </c>
      <c r="W683" s="235">
        <v>1858.01</v>
      </c>
    </row>
    <row r="684" spans="21:23">
      <c r="U684" s="233">
        <f t="shared" si="10"/>
        <v>40483</v>
      </c>
      <c r="V684" s="234">
        <v>40495</v>
      </c>
      <c r="W684" s="235">
        <v>1861.74</v>
      </c>
    </row>
    <row r="685" spans="21:23">
      <c r="U685" s="233">
        <f t="shared" si="10"/>
        <v>40483</v>
      </c>
      <c r="V685" s="234">
        <v>40496</v>
      </c>
      <c r="W685" s="235">
        <v>1861.74</v>
      </c>
    </row>
    <row r="686" spans="21:23">
      <c r="U686" s="233">
        <f t="shared" si="10"/>
        <v>40483</v>
      </c>
      <c r="V686" s="234">
        <v>40497</v>
      </c>
      <c r="W686" s="235">
        <v>1861.74</v>
      </c>
    </row>
    <row r="687" spans="21:23">
      <c r="U687" s="233">
        <f t="shared" si="10"/>
        <v>40483</v>
      </c>
      <c r="V687" s="234">
        <v>40498</v>
      </c>
      <c r="W687" s="235">
        <v>1861.74</v>
      </c>
    </row>
    <row r="688" spans="21:23">
      <c r="U688" s="233">
        <f t="shared" si="10"/>
        <v>40483</v>
      </c>
      <c r="V688" s="234">
        <v>40499</v>
      </c>
      <c r="W688" s="235">
        <v>1880.98</v>
      </c>
    </row>
    <row r="689" spans="21:23">
      <c r="U689" s="233">
        <f t="shared" si="10"/>
        <v>40483</v>
      </c>
      <c r="V689" s="234">
        <v>40500</v>
      </c>
      <c r="W689" s="235">
        <v>1875.78</v>
      </c>
    </row>
    <row r="690" spans="21:23">
      <c r="U690" s="233">
        <f t="shared" si="10"/>
        <v>40483</v>
      </c>
      <c r="V690" s="234">
        <v>40501</v>
      </c>
      <c r="W690" s="235">
        <v>1865.82</v>
      </c>
    </row>
    <row r="691" spans="21:23">
      <c r="U691" s="233">
        <f t="shared" si="10"/>
        <v>40483</v>
      </c>
      <c r="V691" s="234">
        <v>40502</v>
      </c>
      <c r="W691" s="235">
        <v>1875.39</v>
      </c>
    </row>
    <row r="692" spans="21:23">
      <c r="U692" s="233">
        <f t="shared" si="10"/>
        <v>40483</v>
      </c>
      <c r="V692" s="234">
        <v>40503</v>
      </c>
      <c r="W692" s="235">
        <v>1875.39</v>
      </c>
    </row>
    <row r="693" spans="21:23">
      <c r="U693" s="233">
        <f t="shared" si="10"/>
        <v>40483</v>
      </c>
      <c r="V693" s="234">
        <v>40504</v>
      </c>
      <c r="W693" s="235">
        <v>1875.39</v>
      </c>
    </row>
    <row r="694" spans="21:23">
      <c r="U694" s="233">
        <f t="shared" si="10"/>
        <v>40483</v>
      </c>
      <c r="V694" s="234">
        <v>40505</v>
      </c>
      <c r="W694" s="235">
        <v>1882</v>
      </c>
    </row>
    <row r="695" spans="21:23">
      <c r="U695" s="233">
        <f t="shared" si="10"/>
        <v>40483</v>
      </c>
      <c r="V695" s="234">
        <v>40506</v>
      </c>
      <c r="W695" s="235">
        <v>1892.84</v>
      </c>
    </row>
    <row r="696" spans="21:23">
      <c r="U696" s="233">
        <f t="shared" si="10"/>
        <v>40483</v>
      </c>
      <c r="V696" s="234">
        <v>40507</v>
      </c>
      <c r="W696" s="235">
        <v>1889.11</v>
      </c>
    </row>
    <row r="697" spans="21:23">
      <c r="U697" s="233">
        <f t="shared" si="10"/>
        <v>40483</v>
      </c>
      <c r="V697" s="234">
        <v>40508</v>
      </c>
      <c r="W697" s="235">
        <v>1889.11</v>
      </c>
    </row>
    <row r="698" spans="21:23">
      <c r="U698" s="233">
        <f t="shared" si="10"/>
        <v>40483</v>
      </c>
      <c r="V698" s="234">
        <v>40509</v>
      </c>
      <c r="W698" s="235">
        <v>1906.69</v>
      </c>
    </row>
    <row r="699" spans="21:23">
      <c r="U699" s="233">
        <f t="shared" si="10"/>
        <v>40483</v>
      </c>
      <c r="V699" s="234">
        <v>40510</v>
      </c>
      <c r="W699" s="235">
        <v>1906.69</v>
      </c>
    </row>
    <row r="700" spans="21:23">
      <c r="U700" s="233">
        <f t="shared" si="10"/>
        <v>40483</v>
      </c>
      <c r="V700" s="234">
        <v>40511</v>
      </c>
      <c r="W700" s="235">
        <v>1906.69</v>
      </c>
    </row>
    <row r="701" spans="21:23">
      <c r="U701" s="233">
        <f t="shared" si="10"/>
        <v>40483</v>
      </c>
      <c r="V701" s="234">
        <v>40512</v>
      </c>
      <c r="W701" s="235">
        <v>1916.96</v>
      </c>
    </row>
    <row r="702" spans="21:23">
      <c r="U702" s="233">
        <f t="shared" si="10"/>
        <v>40513</v>
      </c>
      <c r="V702" s="234">
        <v>40513</v>
      </c>
      <c r="W702" s="235">
        <v>1932.63</v>
      </c>
    </row>
    <row r="703" spans="21:23">
      <c r="U703" s="233">
        <f t="shared" si="10"/>
        <v>40513</v>
      </c>
      <c r="V703" s="234">
        <v>40514</v>
      </c>
      <c r="W703" s="235">
        <v>1933.58</v>
      </c>
    </row>
    <row r="704" spans="21:23">
      <c r="U704" s="233">
        <f t="shared" si="10"/>
        <v>40513</v>
      </c>
      <c r="V704" s="234">
        <v>40515</v>
      </c>
      <c r="W704" s="235">
        <v>1920</v>
      </c>
    </row>
    <row r="705" spans="21:23">
      <c r="U705" s="233">
        <f t="shared" si="10"/>
        <v>40513</v>
      </c>
      <c r="V705" s="234">
        <v>40516</v>
      </c>
      <c r="W705" s="235">
        <v>1896.73</v>
      </c>
    </row>
    <row r="706" spans="21:23">
      <c r="U706" s="233">
        <f t="shared" si="10"/>
        <v>40513</v>
      </c>
      <c r="V706" s="234">
        <v>40517</v>
      </c>
      <c r="W706" s="235">
        <v>1896.73</v>
      </c>
    </row>
    <row r="707" spans="21:23">
      <c r="U707" s="233">
        <f t="shared" ref="U707:U770" si="11">+DATE(YEAR(V707),MONTH(V707),1)</f>
        <v>40513</v>
      </c>
      <c r="V707" s="234">
        <v>40518</v>
      </c>
      <c r="W707" s="235">
        <v>1896.73</v>
      </c>
    </row>
    <row r="708" spans="21:23">
      <c r="U708" s="233">
        <f t="shared" si="11"/>
        <v>40513</v>
      </c>
      <c r="V708" s="234">
        <v>40519</v>
      </c>
      <c r="W708" s="235">
        <v>1889.75</v>
      </c>
    </row>
    <row r="709" spans="21:23">
      <c r="U709" s="233">
        <f t="shared" si="11"/>
        <v>40513</v>
      </c>
      <c r="V709" s="234">
        <v>40520</v>
      </c>
      <c r="W709" s="235">
        <v>1880.82</v>
      </c>
    </row>
    <row r="710" spans="21:23">
      <c r="U710" s="233">
        <f t="shared" si="11"/>
        <v>40513</v>
      </c>
      <c r="V710" s="234">
        <v>40521</v>
      </c>
      <c r="W710" s="235">
        <v>1880.82</v>
      </c>
    </row>
    <row r="711" spans="21:23">
      <c r="U711" s="233">
        <f t="shared" si="11"/>
        <v>40513</v>
      </c>
      <c r="V711" s="234">
        <v>40522</v>
      </c>
      <c r="W711" s="235">
        <v>1902.72</v>
      </c>
    </row>
    <row r="712" spans="21:23">
      <c r="U712" s="233">
        <f t="shared" si="11"/>
        <v>40513</v>
      </c>
      <c r="V712" s="234">
        <v>40523</v>
      </c>
      <c r="W712" s="235">
        <v>1911.87</v>
      </c>
    </row>
    <row r="713" spans="21:23">
      <c r="U713" s="233">
        <f t="shared" si="11"/>
        <v>40513</v>
      </c>
      <c r="V713" s="234">
        <v>40524</v>
      </c>
      <c r="W713" s="235">
        <v>1911.87</v>
      </c>
    </row>
    <row r="714" spans="21:23">
      <c r="U714" s="233">
        <f t="shared" si="11"/>
        <v>40513</v>
      </c>
      <c r="V714" s="234">
        <v>40525</v>
      </c>
      <c r="W714" s="235">
        <v>1911.87</v>
      </c>
    </row>
    <row r="715" spans="21:23">
      <c r="U715" s="233">
        <f t="shared" si="11"/>
        <v>40513</v>
      </c>
      <c r="V715" s="234">
        <v>40526</v>
      </c>
      <c r="W715" s="235">
        <v>1894.12</v>
      </c>
    </row>
    <row r="716" spans="21:23">
      <c r="U716" s="233">
        <f t="shared" si="11"/>
        <v>40513</v>
      </c>
      <c r="V716" s="234">
        <v>40527</v>
      </c>
      <c r="W716" s="235">
        <v>1899.89</v>
      </c>
    </row>
    <row r="717" spans="21:23">
      <c r="U717" s="233">
        <f t="shared" si="11"/>
        <v>40513</v>
      </c>
      <c r="V717" s="234">
        <v>40528</v>
      </c>
      <c r="W717" s="235">
        <v>1905.84</v>
      </c>
    </row>
    <row r="718" spans="21:23">
      <c r="U718" s="233">
        <f t="shared" si="11"/>
        <v>40513</v>
      </c>
      <c r="V718" s="234">
        <v>40529</v>
      </c>
      <c r="W718" s="235">
        <v>1916.09</v>
      </c>
    </row>
    <row r="719" spans="21:23">
      <c r="U719" s="233">
        <f t="shared" si="11"/>
        <v>40513</v>
      </c>
      <c r="V719" s="234">
        <v>40530</v>
      </c>
      <c r="W719" s="235">
        <v>1923.13</v>
      </c>
    </row>
    <row r="720" spans="21:23">
      <c r="U720" s="233">
        <f t="shared" si="11"/>
        <v>40513</v>
      </c>
      <c r="V720" s="234">
        <v>40531</v>
      </c>
      <c r="W720" s="235">
        <v>1923.13</v>
      </c>
    </row>
    <row r="721" spans="21:23">
      <c r="U721" s="233">
        <f t="shared" si="11"/>
        <v>40513</v>
      </c>
      <c r="V721" s="234">
        <v>40532</v>
      </c>
      <c r="W721" s="235">
        <v>1923.13</v>
      </c>
    </row>
    <row r="722" spans="21:23">
      <c r="U722" s="233">
        <f t="shared" si="11"/>
        <v>40513</v>
      </c>
      <c r="V722" s="234">
        <v>40533</v>
      </c>
      <c r="W722" s="235">
        <v>1928.71</v>
      </c>
    </row>
    <row r="723" spans="21:23">
      <c r="U723" s="233">
        <f t="shared" si="11"/>
        <v>40513</v>
      </c>
      <c r="V723" s="234">
        <v>40534</v>
      </c>
      <c r="W723" s="235">
        <v>1934.96</v>
      </c>
    </row>
    <row r="724" spans="21:23">
      <c r="U724" s="233">
        <f t="shared" si="11"/>
        <v>40513</v>
      </c>
      <c r="V724" s="234">
        <v>40535</v>
      </c>
      <c r="W724" s="235">
        <v>1934.44</v>
      </c>
    </row>
    <row r="725" spans="21:23">
      <c r="U725" s="233">
        <f t="shared" si="11"/>
        <v>40513</v>
      </c>
      <c r="V725" s="234">
        <v>40536</v>
      </c>
      <c r="W725" s="235">
        <v>1928.33</v>
      </c>
    </row>
    <row r="726" spans="21:23">
      <c r="U726" s="233">
        <f t="shared" si="11"/>
        <v>40513</v>
      </c>
      <c r="V726" s="234">
        <v>40537</v>
      </c>
      <c r="W726" s="235">
        <v>1939.54</v>
      </c>
    </row>
    <row r="727" spans="21:23">
      <c r="U727" s="233">
        <f t="shared" si="11"/>
        <v>40513</v>
      </c>
      <c r="V727" s="234">
        <v>40538</v>
      </c>
      <c r="W727" s="235">
        <v>1939.54</v>
      </c>
    </row>
    <row r="728" spans="21:23">
      <c r="U728" s="233">
        <f t="shared" si="11"/>
        <v>40513</v>
      </c>
      <c r="V728" s="234">
        <v>40539</v>
      </c>
      <c r="W728" s="235">
        <v>1939.54</v>
      </c>
    </row>
    <row r="729" spans="21:23">
      <c r="U729" s="233">
        <f t="shared" si="11"/>
        <v>40513</v>
      </c>
      <c r="V729" s="234">
        <v>40540</v>
      </c>
      <c r="W729" s="235">
        <v>1964.57</v>
      </c>
    </row>
    <row r="730" spans="21:23">
      <c r="U730" s="233">
        <f t="shared" si="11"/>
        <v>40513</v>
      </c>
      <c r="V730" s="234">
        <v>40541</v>
      </c>
      <c r="W730" s="235">
        <v>2027.33</v>
      </c>
    </row>
    <row r="731" spans="21:23">
      <c r="U731" s="233">
        <f t="shared" si="11"/>
        <v>40513</v>
      </c>
      <c r="V731" s="234">
        <v>40542</v>
      </c>
      <c r="W731" s="235">
        <v>1989.88</v>
      </c>
    </row>
    <row r="732" spans="21:23">
      <c r="U732" s="233">
        <f t="shared" si="11"/>
        <v>40513</v>
      </c>
      <c r="V732" s="234">
        <v>40543</v>
      </c>
      <c r="W732" s="235">
        <v>1913.98</v>
      </c>
    </row>
    <row r="733" spans="21:23">
      <c r="U733" s="233">
        <f t="shared" si="11"/>
        <v>40544</v>
      </c>
      <c r="V733" s="234">
        <v>40544</v>
      </c>
      <c r="W733" s="235">
        <v>1913.98</v>
      </c>
    </row>
    <row r="734" spans="21:23">
      <c r="U734" s="233">
        <f t="shared" si="11"/>
        <v>40544</v>
      </c>
      <c r="V734" s="234">
        <v>40545</v>
      </c>
      <c r="W734" s="235">
        <v>1913.98</v>
      </c>
    </row>
    <row r="735" spans="21:23">
      <c r="U735" s="233">
        <f t="shared" si="11"/>
        <v>40544</v>
      </c>
      <c r="V735" s="234">
        <v>40546</v>
      </c>
      <c r="W735" s="235">
        <v>1913.98</v>
      </c>
    </row>
    <row r="736" spans="21:23">
      <c r="U736" s="233">
        <f t="shared" si="11"/>
        <v>40544</v>
      </c>
      <c r="V736" s="234">
        <v>40547</v>
      </c>
      <c r="W736" s="235">
        <v>1902.71</v>
      </c>
    </row>
    <row r="737" spans="21:23">
      <c r="U737" s="233">
        <f t="shared" si="11"/>
        <v>40544</v>
      </c>
      <c r="V737" s="234">
        <v>40548</v>
      </c>
      <c r="W737" s="235">
        <v>1899.86</v>
      </c>
    </row>
    <row r="738" spans="21:23">
      <c r="U738" s="233">
        <f t="shared" si="11"/>
        <v>40544</v>
      </c>
      <c r="V738" s="234">
        <v>40549</v>
      </c>
      <c r="W738" s="235">
        <v>1894.82</v>
      </c>
    </row>
    <row r="739" spans="21:23">
      <c r="U739" s="233">
        <f t="shared" si="11"/>
        <v>40544</v>
      </c>
      <c r="V739" s="234">
        <v>40550</v>
      </c>
      <c r="W739" s="235">
        <v>1869.94</v>
      </c>
    </row>
    <row r="740" spans="21:23">
      <c r="U740" s="233">
        <f t="shared" si="11"/>
        <v>40544</v>
      </c>
      <c r="V740" s="234">
        <v>40551</v>
      </c>
      <c r="W740" s="235">
        <v>1859.97</v>
      </c>
    </row>
    <row r="741" spans="21:23">
      <c r="U741" s="233">
        <f t="shared" si="11"/>
        <v>40544</v>
      </c>
      <c r="V741" s="234">
        <v>40552</v>
      </c>
      <c r="W741" s="235">
        <v>1859.97</v>
      </c>
    </row>
    <row r="742" spans="21:23">
      <c r="U742" s="233">
        <f t="shared" si="11"/>
        <v>40544</v>
      </c>
      <c r="V742" s="234">
        <v>40553</v>
      </c>
      <c r="W742" s="235">
        <v>1859.97</v>
      </c>
    </row>
    <row r="743" spans="21:23">
      <c r="U743" s="233">
        <f t="shared" si="11"/>
        <v>40544</v>
      </c>
      <c r="V743" s="234">
        <v>40554</v>
      </c>
      <c r="W743" s="235">
        <v>1859.97</v>
      </c>
    </row>
    <row r="744" spans="21:23">
      <c r="U744" s="233">
        <f t="shared" si="11"/>
        <v>40544</v>
      </c>
      <c r="V744" s="234">
        <v>40555</v>
      </c>
      <c r="W744" s="235">
        <v>1856.79</v>
      </c>
    </row>
    <row r="745" spans="21:23">
      <c r="U745" s="233">
        <f t="shared" si="11"/>
        <v>40544</v>
      </c>
      <c r="V745" s="234">
        <v>40556</v>
      </c>
      <c r="W745" s="235">
        <v>1855.46</v>
      </c>
    </row>
    <row r="746" spans="21:23">
      <c r="U746" s="233">
        <f t="shared" si="11"/>
        <v>40544</v>
      </c>
      <c r="V746" s="234">
        <v>40557</v>
      </c>
      <c r="W746" s="235">
        <v>1864.36</v>
      </c>
    </row>
    <row r="747" spans="21:23">
      <c r="U747" s="233">
        <f t="shared" si="11"/>
        <v>40544</v>
      </c>
      <c r="V747" s="234">
        <v>40558</v>
      </c>
      <c r="W747" s="235">
        <v>1872.46</v>
      </c>
    </row>
    <row r="748" spans="21:23">
      <c r="U748" s="233">
        <f t="shared" si="11"/>
        <v>40544</v>
      </c>
      <c r="V748" s="234">
        <v>40559</v>
      </c>
      <c r="W748" s="235">
        <v>1872.46</v>
      </c>
    </row>
    <row r="749" spans="21:23">
      <c r="U749" s="233">
        <f t="shared" si="11"/>
        <v>40544</v>
      </c>
      <c r="V749" s="234">
        <v>40560</v>
      </c>
      <c r="W749" s="235">
        <v>1872.46</v>
      </c>
    </row>
    <row r="750" spans="21:23">
      <c r="U750" s="233">
        <f t="shared" si="11"/>
        <v>40544</v>
      </c>
      <c r="V750" s="234">
        <v>40561</v>
      </c>
      <c r="W750" s="235">
        <v>1872.46</v>
      </c>
    </row>
    <row r="751" spans="21:23">
      <c r="U751" s="233">
        <f t="shared" si="11"/>
        <v>40544</v>
      </c>
      <c r="V751" s="234">
        <v>40562</v>
      </c>
      <c r="W751" s="235">
        <v>1864.64</v>
      </c>
    </row>
    <row r="752" spans="21:23">
      <c r="U752" s="233">
        <f t="shared" si="11"/>
        <v>40544</v>
      </c>
      <c r="V752" s="234">
        <v>40563</v>
      </c>
      <c r="W752" s="235">
        <v>1841.9</v>
      </c>
    </row>
    <row r="753" spans="21:23">
      <c r="U753" s="233">
        <f t="shared" si="11"/>
        <v>40544</v>
      </c>
      <c r="V753" s="234">
        <v>40564</v>
      </c>
      <c r="W753" s="235">
        <v>1849.59</v>
      </c>
    </row>
    <row r="754" spans="21:23">
      <c r="U754" s="233">
        <f t="shared" si="11"/>
        <v>40544</v>
      </c>
      <c r="V754" s="234">
        <v>40565</v>
      </c>
      <c r="W754" s="235">
        <v>1838.94</v>
      </c>
    </row>
    <row r="755" spans="21:23">
      <c r="U755" s="233">
        <f t="shared" si="11"/>
        <v>40544</v>
      </c>
      <c r="V755" s="234">
        <v>40566</v>
      </c>
      <c r="W755" s="235">
        <v>1838.94</v>
      </c>
    </row>
    <row r="756" spans="21:23">
      <c r="U756" s="233">
        <f t="shared" si="11"/>
        <v>40544</v>
      </c>
      <c r="V756" s="234">
        <v>40567</v>
      </c>
      <c r="W756" s="235">
        <v>1838.94</v>
      </c>
    </row>
    <row r="757" spans="21:23">
      <c r="U757" s="233">
        <f t="shared" si="11"/>
        <v>40544</v>
      </c>
      <c r="V757" s="234">
        <v>40568</v>
      </c>
      <c r="W757" s="235">
        <v>1842.43</v>
      </c>
    </row>
    <row r="758" spans="21:23">
      <c r="U758" s="233">
        <f t="shared" si="11"/>
        <v>40544</v>
      </c>
      <c r="V758" s="234">
        <v>40569</v>
      </c>
      <c r="W758" s="235">
        <v>1853.71</v>
      </c>
    </row>
    <row r="759" spans="21:23">
      <c r="U759" s="233">
        <f t="shared" si="11"/>
        <v>40544</v>
      </c>
      <c r="V759" s="234">
        <v>40570</v>
      </c>
      <c r="W759" s="235">
        <v>1862.05</v>
      </c>
    </row>
    <row r="760" spans="21:23">
      <c r="U760" s="233">
        <f t="shared" si="11"/>
        <v>40544</v>
      </c>
      <c r="V760" s="234">
        <v>40571</v>
      </c>
      <c r="W760" s="235">
        <v>1858.7</v>
      </c>
    </row>
    <row r="761" spans="21:23">
      <c r="U761" s="233">
        <f t="shared" si="11"/>
        <v>40544</v>
      </c>
      <c r="V761" s="234">
        <v>40572</v>
      </c>
      <c r="W761" s="235">
        <v>1857.98</v>
      </c>
    </row>
    <row r="762" spans="21:23">
      <c r="U762" s="233">
        <f t="shared" si="11"/>
        <v>40544</v>
      </c>
      <c r="V762" s="234">
        <v>40573</v>
      </c>
      <c r="W762" s="235">
        <v>1857.98</v>
      </c>
    </row>
    <row r="763" spans="21:23">
      <c r="U763" s="233">
        <f t="shared" si="11"/>
        <v>40544</v>
      </c>
      <c r="V763" s="234">
        <v>40574</v>
      </c>
      <c r="W763" s="235">
        <v>1857.98</v>
      </c>
    </row>
    <row r="764" spans="21:23">
      <c r="U764" s="233">
        <f t="shared" si="11"/>
        <v>40575</v>
      </c>
      <c r="V764" s="234">
        <v>40575</v>
      </c>
      <c r="W764" s="235">
        <v>1867.82</v>
      </c>
    </row>
    <row r="765" spans="21:23">
      <c r="U765" s="233">
        <f t="shared" si="11"/>
        <v>40575</v>
      </c>
      <c r="V765" s="234">
        <v>40576</v>
      </c>
      <c r="W765" s="235">
        <v>1853.33</v>
      </c>
    </row>
    <row r="766" spans="21:23">
      <c r="U766" s="233">
        <f t="shared" si="11"/>
        <v>40575</v>
      </c>
      <c r="V766" s="234">
        <v>40577</v>
      </c>
      <c r="W766" s="235">
        <v>1852.67</v>
      </c>
    </row>
    <row r="767" spans="21:23">
      <c r="U767" s="233">
        <f t="shared" si="11"/>
        <v>40575</v>
      </c>
      <c r="V767" s="234">
        <v>40578</v>
      </c>
      <c r="W767" s="235">
        <v>1863.03</v>
      </c>
    </row>
    <row r="768" spans="21:23">
      <c r="U768" s="233">
        <f t="shared" si="11"/>
        <v>40575</v>
      </c>
      <c r="V768" s="234">
        <v>40579</v>
      </c>
      <c r="W768" s="235">
        <v>1872.01</v>
      </c>
    </row>
    <row r="769" spans="21:23">
      <c r="U769" s="233">
        <f t="shared" si="11"/>
        <v>40575</v>
      </c>
      <c r="V769" s="234">
        <v>40580</v>
      </c>
      <c r="W769" s="235">
        <v>1872.01</v>
      </c>
    </row>
    <row r="770" spans="21:23">
      <c r="U770" s="233">
        <f t="shared" si="11"/>
        <v>40575</v>
      </c>
      <c r="V770" s="234">
        <v>40581</v>
      </c>
      <c r="W770" s="235">
        <v>1872.01</v>
      </c>
    </row>
    <row r="771" spans="21:23">
      <c r="U771" s="233">
        <f t="shared" ref="U771:U834" si="12">+DATE(YEAR(V771),MONTH(V771),1)</f>
        <v>40575</v>
      </c>
      <c r="V771" s="234">
        <v>40582</v>
      </c>
      <c r="W771" s="235">
        <v>1871.81</v>
      </c>
    </row>
    <row r="772" spans="21:23">
      <c r="U772" s="233">
        <f t="shared" si="12"/>
        <v>40575</v>
      </c>
      <c r="V772" s="234">
        <v>40583</v>
      </c>
      <c r="W772" s="235">
        <v>1875.32</v>
      </c>
    </row>
    <row r="773" spans="21:23">
      <c r="U773" s="233">
        <f t="shared" si="12"/>
        <v>40575</v>
      </c>
      <c r="V773" s="234">
        <v>40584</v>
      </c>
      <c r="W773" s="235">
        <v>1891.54</v>
      </c>
    </row>
    <row r="774" spans="21:23">
      <c r="U774" s="233">
        <f t="shared" si="12"/>
        <v>40575</v>
      </c>
      <c r="V774" s="234">
        <v>40585</v>
      </c>
      <c r="W774" s="235">
        <v>1889.1</v>
      </c>
    </row>
    <row r="775" spans="21:23">
      <c r="U775" s="233">
        <f t="shared" si="12"/>
        <v>40575</v>
      </c>
      <c r="V775" s="234">
        <v>40586</v>
      </c>
      <c r="W775" s="235">
        <v>1880.37</v>
      </c>
    </row>
    <row r="776" spans="21:23">
      <c r="U776" s="233">
        <f t="shared" si="12"/>
        <v>40575</v>
      </c>
      <c r="V776" s="234">
        <v>40587</v>
      </c>
      <c r="W776" s="235">
        <v>1880.37</v>
      </c>
    </row>
    <row r="777" spans="21:23">
      <c r="U777" s="233">
        <f t="shared" si="12"/>
        <v>40575</v>
      </c>
      <c r="V777" s="234">
        <v>40588</v>
      </c>
      <c r="W777" s="235">
        <v>1880.37</v>
      </c>
    </row>
    <row r="778" spans="21:23">
      <c r="U778" s="233">
        <f t="shared" si="12"/>
        <v>40575</v>
      </c>
      <c r="V778" s="234">
        <v>40589</v>
      </c>
      <c r="W778" s="235">
        <v>1891.84</v>
      </c>
    </row>
    <row r="779" spans="21:23">
      <c r="U779" s="233">
        <f t="shared" si="12"/>
        <v>40575</v>
      </c>
      <c r="V779" s="234">
        <v>40590</v>
      </c>
      <c r="W779" s="235">
        <v>1902.01</v>
      </c>
    </row>
    <row r="780" spans="21:23">
      <c r="U780" s="233">
        <f t="shared" si="12"/>
        <v>40575</v>
      </c>
      <c r="V780" s="234">
        <v>40591</v>
      </c>
      <c r="W780" s="235">
        <v>1907.69</v>
      </c>
    </row>
    <row r="781" spans="21:23">
      <c r="U781" s="233">
        <f t="shared" si="12"/>
        <v>40575</v>
      </c>
      <c r="V781" s="234">
        <v>40592</v>
      </c>
      <c r="W781" s="235">
        <v>1893.46</v>
      </c>
    </row>
    <row r="782" spans="21:23">
      <c r="U782" s="233">
        <f t="shared" si="12"/>
        <v>40575</v>
      </c>
      <c r="V782" s="234">
        <v>40593</v>
      </c>
      <c r="W782" s="235">
        <v>1879.15</v>
      </c>
    </row>
    <row r="783" spans="21:23">
      <c r="U783" s="233">
        <f t="shared" si="12"/>
        <v>40575</v>
      </c>
      <c r="V783" s="234">
        <v>40594</v>
      </c>
      <c r="W783" s="235">
        <v>1879.15</v>
      </c>
    </row>
    <row r="784" spans="21:23">
      <c r="U784" s="233">
        <f t="shared" si="12"/>
        <v>40575</v>
      </c>
      <c r="V784" s="234">
        <v>40595</v>
      </c>
      <c r="W784" s="235">
        <v>1879.15</v>
      </c>
    </row>
    <row r="785" spans="21:23">
      <c r="U785" s="233">
        <f t="shared" si="12"/>
        <v>40575</v>
      </c>
      <c r="V785" s="234">
        <v>40596</v>
      </c>
      <c r="W785" s="235">
        <v>1879.15</v>
      </c>
    </row>
    <row r="786" spans="21:23">
      <c r="U786" s="233">
        <f t="shared" si="12"/>
        <v>40575</v>
      </c>
      <c r="V786" s="234">
        <v>40597</v>
      </c>
      <c r="W786" s="235">
        <v>1889.69</v>
      </c>
    </row>
    <row r="787" spans="21:23">
      <c r="U787" s="233">
        <f t="shared" si="12"/>
        <v>40575</v>
      </c>
      <c r="V787" s="234">
        <v>40598</v>
      </c>
      <c r="W787" s="235">
        <v>1898.28</v>
      </c>
    </row>
    <row r="788" spans="21:23">
      <c r="U788" s="233">
        <f t="shared" si="12"/>
        <v>40575</v>
      </c>
      <c r="V788" s="234">
        <v>40599</v>
      </c>
      <c r="W788" s="235">
        <v>1898.39</v>
      </c>
    </row>
    <row r="789" spans="21:23">
      <c r="U789" s="233">
        <f t="shared" si="12"/>
        <v>40575</v>
      </c>
      <c r="V789" s="234">
        <v>40600</v>
      </c>
      <c r="W789" s="235">
        <v>1895.56</v>
      </c>
    </row>
    <row r="790" spans="21:23">
      <c r="U790" s="233">
        <f t="shared" si="12"/>
        <v>40575</v>
      </c>
      <c r="V790" s="234">
        <v>40601</v>
      </c>
      <c r="W790" s="235">
        <v>1895.56</v>
      </c>
    </row>
    <row r="791" spans="21:23">
      <c r="U791" s="233">
        <f t="shared" si="12"/>
        <v>40575</v>
      </c>
      <c r="V791" s="234">
        <v>40602</v>
      </c>
      <c r="W791" s="235">
        <v>1895.56</v>
      </c>
    </row>
    <row r="792" spans="21:23">
      <c r="U792" s="233">
        <f t="shared" si="12"/>
        <v>40603</v>
      </c>
      <c r="V792" s="234">
        <v>40603</v>
      </c>
      <c r="W792" s="235">
        <v>1907.37</v>
      </c>
    </row>
    <row r="793" spans="21:23">
      <c r="U793" s="233">
        <f t="shared" si="12"/>
        <v>40603</v>
      </c>
      <c r="V793" s="234">
        <v>40604</v>
      </c>
      <c r="W793" s="235">
        <v>1913.21</v>
      </c>
    </row>
    <row r="794" spans="21:23">
      <c r="U794" s="233">
        <f t="shared" si="12"/>
        <v>40603</v>
      </c>
      <c r="V794" s="234">
        <v>40605</v>
      </c>
      <c r="W794" s="235">
        <v>1916.05</v>
      </c>
    </row>
    <row r="795" spans="21:23">
      <c r="U795" s="233">
        <f t="shared" si="12"/>
        <v>40603</v>
      </c>
      <c r="V795" s="234">
        <v>40606</v>
      </c>
      <c r="W795" s="235">
        <v>1904.73</v>
      </c>
    </row>
    <row r="796" spans="21:23">
      <c r="U796" s="233">
        <f t="shared" si="12"/>
        <v>40603</v>
      </c>
      <c r="V796" s="234">
        <v>40607</v>
      </c>
      <c r="W796" s="235">
        <v>1890.23</v>
      </c>
    </row>
    <row r="797" spans="21:23">
      <c r="U797" s="233">
        <f t="shared" si="12"/>
        <v>40603</v>
      </c>
      <c r="V797" s="234">
        <v>40608</v>
      </c>
      <c r="W797" s="235">
        <v>1890.23</v>
      </c>
    </row>
    <row r="798" spans="21:23">
      <c r="U798" s="233">
        <f t="shared" si="12"/>
        <v>40603</v>
      </c>
      <c r="V798" s="234">
        <v>40609</v>
      </c>
      <c r="W798" s="235">
        <v>1890.23</v>
      </c>
    </row>
    <row r="799" spans="21:23">
      <c r="U799" s="233">
        <f t="shared" si="12"/>
        <v>40603</v>
      </c>
      <c r="V799" s="234">
        <v>40610</v>
      </c>
      <c r="W799" s="235">
        <v>1893.17</v>
      </c>
    </row>
    <row r="800" spans="21:23">
      <c r="U800" s="233">
        <f t="shared" si="12"/>
        <v>40603</v>
      </c>
      <c r="V800" s="234">
        <v>40611</v>
      </c>
      <c r="W800" s="235">
        <v>1889.85</v>
      </c>
    </row>
    <row r="801" spans="21:23">
      <c r="U801" s="233">
        <f t="shared" si="12"/>
        <v>40603</v>
      </c>
      <c r="V801" s="234">
        <v>40612</v>
      </c>
      <c r="W801" s="235">
        <v>1879.49</v>
      </c>
    </row>
    <row r="802" spans="21:23">
      <c r="U802" s="233">
        <f t="shared" si="12"/>
        <v>40603</v>
      </c>
      <c r="V802" s="234">
        <v>40613</v>
      </c>
      <c r="W802" s="235">
        <v>1871.97</v>
      </c>
    </row>
    <row r="803" spans="21:23">
      <c r="U803" s="233">
        <f t="shared" si="12"/>
        <v>40603</v>
      </c>
      <c r="V803" s="234">
        <v>40614</v>
      </c>
      <c r="W803" s="235">
        <v>1866.2</v>
      </c>
    </row>
    <row r="804" spans="21:23">
      <c r="U804" s="233">
        <f t="shared" si="12"/>
        <v>40603</v>
      </c>
      <c r="V804" s="234">
        <v>40615</v>
      </c>
      <c r="W804" s="235">
        <v>1866.2</v>
      </c>
    </row>
    <row r="805" spans="21:23">
      <c r="U805" s="233">
        <f t="shared" si="12"/>
        <v>40603</v>
      </c>
      <c r="V805" s="234">
        <v>40616</v>
      </c>
      <c r="W805" s="235">
        <v>1866.2</v>
      </c>
    </row>
    <row r="806" spans="21:23">
      <c r="U806" s="233">
        <f t="shared" si="12"/>
        <v>40603</v>
      </c>
      <c r="V806" s="234">
        <v>40617</v>
      </c>
      <c r="W806" s="235">
        <v>1876.29</v>
      </c>
    </row>
    <row r="807" spans="21:23">
      <c r="U807" s="233">
        <f t="shared" si="12"/>
        <v>40603</v>
      </c>
      <c r="V807" s="234">
        <v>40618</v>
      </c>
      <c r="W807" s="235">
        <v>1887.67</v>
      </c>
    </row>
    <row r="808" spans="21:23">
      <c r="U808" s="233">
        <f t="shared" si="12"/>
        <v>40603</v>
      </c>
      <c r="V808" s="234">
        <v>40619</v>
      </c>
      <c r="W808" s="235">
        <v>1892.62</v>
      </c>
    </row>
    <row r="809" spans="21:23">
      <c r="U809" s="233">
        <f t="shared" si="12"/>
        <v>40603</v>
      </c>
      <c r="V809" s="234">
        <v>40620</v>
      </c>
      <c r="W809" s="235">
        <v>1876.78</v>
      </c>
    </row>
    <row r="810" spans="21:23">
      <c r="U810" s="233">
        <f t="shared" si="12"/>
        <v>40603</v>
      </c>
      <c r="V810" s="234">
        <v>40621</v>
      </c>
      <c r="W810" s="235">
        <v>1874.79</v>
      </c>
    </row>
    <row r="811" spans="21:23">
      <c r="U811" s="233">
        <f t="shared" si="12"/>
        <v>40603</v>
      </c>
      <c r="V811" s="234">
        <v>40622</v>
      </c>
      <c r="W811" s="235">
        <v>1874.79</v>
      </c>
    </row>
    <row r="812" spans="21:23">
      <c r="U812" s="233">
        <f t="shared" si="12"/>
        <v>40603</v>
      </c>
      <c r="V812" s="234">
        <v>40623</v>
      </c>
      <c r="W812" s="235">
        <v>1874.79</v>
      </c>
    </row>
    <row r="813" spans="21:23">
      <c r="U813" s="233">
        <f t="shared" si="12"/>
        <v>40603</v>
      </c>
      <c r="V813" s="234">
        <v>40624</v>
      </c>
      <c r="W813" s="235">
        <v>1874.79</v>
      </c>
    </row>
    <row r="814" spans="21:23">
      <c r="U814" s="233">
        <f t="shared" si="12"/>
        <v>40603</v>
      </c>
      <c r="V814" s="234">
        <v>40625</v>
      </c>
      <c r="W814" s="235">
        <v>1866.34</v>
      </c>
    </row>
    <row r="815" spans="21:23">
      <c r="U815" s="233">
        <f t="shared" si="12"/>
        <v>40603</v>
      </c>
      <c r="V815" s="234">
        <v>40626</v>
      </c>
      <c r="W815" s="235">
        <v>1867.74</v>
      </c>
    </row>
    <row r="816" spans="21:23">
      <c r="U816" s="233">
        <f t="shared" si="12"/>
        <v>40603</v>
      </c>
      <c r="V816" s="234">
        <v>40627</v>
      </c>
      <c r="W816" s="235">
        <v>1865.11</v>
      </c>
    </row>
    <row r="817" spans="21:23">
      <c r="U817" s="233">
        <f t="shared" si="12"/>
        <v>40603</v>
      </c>
      <c r="V817" s="234">
        <v>40628</v>
      </c>
      <c r="W817" s="235">
        <v>1871.37</v>
      </c>
    </row>
    <row r="818" spans="21:23">
      <c r="U818" s="233">
        <f t="shared" si="12"/>
        <v>40603</v>
      </c>
      <c r="V818" s="234">
        <v>40629</v>
      </c>
      <c r="W818" s="235">
        <v>1871.37</v>
      </c>
    </row>
    <row r="819" spans="21:23">
      <c r="U819" s="233">
        <f t="shared" si="12"/>
        <v>40603</v>
      </c>
      <c r="V819" s="234">
        <v>40630</v>
      </c>
      <c r="W819" s="235">
        <v>1871.37</v>
      </c>
    </row>
    <row r="820" spans="21:23">
      <c r="U820" s="233">
        <f t="shared" si="12"/>
        <v>40603</v>
      </c>
      <c r="V820" s="234">
        <v>40631</v>
      </c>
      <c r="W820" s="235">
        <v>1877.84</v>
      </c>
    </row>
    <row r="821" spans="21:23">
      <c r="U821" s="233">
        <f t="shared" si="12"/>
        <v>40603</v>
      </c>
      <c r="V821" s="234">
        <v>40632</v>
      </c>
      <c r="W821" s="235">
        <v>1888</v>
      </c>
    </row>
    <row r="822" spans="21:23">
      <c r="U822" s="233">
        <f t="shared" si="12"/>
        <v>40603</v>
      </c>
      <c r="V822" s="234">
        <v>40633</v>
      </c>
      <c r="W822" s="235">
        <v>1879.47</v>
      </c>
    </row>
    <row r="823" spans="21:23">
      <c r="U823" s="233">
        <f t="shared" si="12"/>
        <v>40634</v>
      </c>
      <c r="V823" s="234">
        <v>40634</v>
      </c>
      <c r="W823" s="235">
        <v>1870.6</v>
      </c>
    </row>
    <row r="824" spans="21:23">
      <c r="U824" s="233">
        <f t="shared" si="12"/>
        <v>40634</v>
      </c>
      <c r="V824" s="234">
        <v>40635</v>
      </c>
      <c r="W824" s="235">
        <v>1858.95</v>
      </c>
    </row>
    <row r="825" spans="21:23">
      <c r="U825" s="233">
        <f t="shared" si="12"/>
        <v>40634</v>
      </c>
      <c r="V825" s="234">
        <v>40636</v>
      </c>
      <c r="W825" s="235">
        <v>1858.95</v>
      </c>
    </row>
    <row r="826" spans="21:23">
      <c r="U826" s="233">
        <f t="shared" si="12"/>
        <v>40634</v>
      </c>
      <c r="V826" s="234">
        <v>40637</v>
      </c>
      <c r="W826" s="235">
        <v>1858.95</v>
      </c>
    </row>
    <row r="827" spans="21:23">
      <c r="U827" s="233">
        <f t="shared" si="12"/>
        <v>40634</v>
      </c>
      <c r="V827" s="234">
        <v>40638</v>
      </c>
      <c r="W827" s="235">
        <v>1846.78</v>
      </c>
    </row>
    <row r="828" spans="21:23">
      <c r="U828" s="233">
        <f t="shared" si="12"/>
        <v>40634</v>
      </c>
      <c r="V828" s="234">
        <v>40639</v>
      </c>
      <c r="W828" s="235">
        <v>1838.29</v>
      </c>
    </row>
    <row r="829" spans="21:23">
      <c r="U829" s="233">
        <f t="shared" si="12"/>
        <v>40634</v>
      </c>
      <c r="V829" s="234">
        <v>40640</v>
      </c>
      <c r="W829" s="235">
        <v>1826.97</v>
      </c>
    </row>
    <row r="830" spans="21:23">
      <c r="U830" s="233">
        <f t="shared" si="12"/>
        <v>40634</v>
      </c>
      <c r="V830" s="234">
        <v>40641</v>
      </c>
      <c r="W830" s="235">
        <v>1825.09</v>
      </c>
    </row>
    <row r="831" spans="21:23">
      <c r="U831" s="233">
        <f t="shared" si="12"/>
        <v>40634</v>
      </c>
      <c r="V831" s="234">
        <v>40642</v>
      </c>
      <c r="W831" s="235">
        <v>1817.35</v>
      </c>
    </row>
    <row r="832" spans="21:23">
      <c r="U832" s="233">
        <f t="shared" si="12"/>
        <v>40634</v>
      </c>
      <c r="V832" s="234">
        <v>40643</v>
      </c>
      <c r="W832" s="235">
        <v>1817.35</v>
      </c>
    </row>
    <row r="833" spans="21:23">
      <c r="U833" s="233">
        <f t="shared" si="12"/>
        <v>40634</v>
      </c>
      <c r="V833" s="234">
        <v>40644</v>
      </c>
      <c r="W833" s="235">
        <v>1817.35</v>
      </c>
    </row>
    <row r="834" spans="21:23">
      <c r="U834" s="233">
        <f t="shared" si="12"/>
        <v>40634</v>
      </c>
      <c r="V834" s="234">
        <v>40645</v>
      </c>
      <c r="W834" s="235">
        <v>1815.79</v>
      </c>
    </row>
    <row r="835" spans="21:23">
      <c r="U835" s="233">
        <f t="shared" ref="U835:U898" si="13">+DATE(YEAR(V835),MONTH(V835),1)</f>
        <v>40634</v>
      </c>
      <c r="V835" s="234">
        <v>40646</v>
      </c>
      <c r="W835" s="235">
        <v>1818.14</v>
      </c>
    </row>
    <row r="836" spans="21:23">
      <c r="U836" s="233">
        <f t="shared" si="13"/>
        <v>40634</v>
      </c>
      <c r="V836" s="234">
        <v>40647</v>
      </c>
      <c r="W836" s="235">
        <v>1818.91</v>
      </c>
    </row>
    <row r="837" spans="21:23">
      <c r="U837" s="233">
        <f t="shared" si="13"/>
        <v>40634</v>
      </c>
      <c r="V837" s="234">
        <v>40648</v>
      </c>
      <c r="W837" s="235">
        <v>1811.1</v>
      </c>
    </row>
    <row r="838" spans="21:23">
      <c r="U838" s="233">
        <f t="shared" si="13"/>
        <v>40634</v>
      </c>
      <c r="V838" s="234">
        <v>40649</v>
      </c>
      <c r="W838" s="235">
        <v>1800.63</v>
      </c>
    </row>
    <row r="839" spans="21:23">
      <c r="U839" s="233">
        <f t="shared" si="13"/>
        <v>40634</v>
      </c>
      <c r="V839" s="234">
        <v>40650</v>
      </c>
      <c r="W839" s="235">
        <v>1800.63</v>
      </c>
    </row>
    <row r="840" spans="21:23">
      <c r="U840" s="233">
        <f t="shared" si="13"/>
        <v>40634</v>
      </c>
      <c r="V840" s="234">
        <v>40651</v>
      </c>
      <c r="W840" s="235">
        <v>1800.63</v>
      </c>
    </row>
    <row r="841" spans="21:23">
      <c r="U841" s="233">
        <f t="shared" si="13"/>
        <v>40634</v>
      </c>
      <c r="V841" s="234">
        <v>40652</v>
      </c>
      <c r="W841" s="235">
        <v>1799.79</v>
      </c>
    </row>
    <row r="842" spans="21:23">
      <c r="U842" s="233">
        <f t="shared" si="13"/>
        <v>40634</v>
      </c>
      <c r="V842" s="234">
        <v>40653</v>
      </c>
      <c r="W842" s="235">
        <v>1790.54</v>
      </c>
    </row>
    <row r="843" spans="21:23">
      <c r="U843" s="233">
        <f t="shared" si="13"/>
        <v>40634</v>
      </c>
      <c r="V843" s="234">
        <v>40654</v>
      </c>
      <c r="W843" s="235">
        <v>1782.59</v>
      </c>
    </row>
    <row r="844" spans="21:23">
      <c r="U844" s="233">
        <f t="shared" si="13"/>
        <v>40634</v>
      </c>
      <c r="V844" s="234">
        <v>40655</v>
      </c>
      <c r="W844" s="235">
        <v>1782.59</v>
      </c>
    </row>
    <row r="845" spans="21:23">
      <c r="U845" s="233">
        <f t="shared" si="13"/>
        <v>40634</v>
      </c>
      <c r="V845" s="234">
        <v>40656</v>
      </c>
      <c r="W845" s="235">
        <v>1782.59</v>
      </c>
    </row>
    <row r="846" spans="21:23">
      <c r="U846" s="233">
        <f t="shared" si="13"/>
        <v>40634</v>
      </c>
      <c r="V846" s="234">
        <v>40657</v>
      </c>
      <c r="W846" s="235">
        <v>1782.59</v>
      </c>
    </row>
    <row r="847" spans="21:23">
      <c r="U847" s="233">
        <f t="shared" si="13"/>
        <v>40634</v>
      </c>
      <c r="V847" s="234">
        <v>40658</v>
      </c>
      <c r="W847" s="235">
        <v>1782.59</v>
      </c>
    </row>
    <row r="848" spans="21:23">
      <c r="U848" s="233">
        <f t="shared" si="13"/>
        <v>40634</v>
      </c>
      <c r="V848" s="234">
        <v>40659</v>
      </c>
      <c r="W848" s="235">
        <v>1781.56</v>
      </c>
    </row>
    <row r="849" spans="21:23">
      <c r="U849" s="233">
        <f t="shared" si="13"/>
        <v>40634</v>
      </c>
      <c r="V849" s="234">
        <v>40660</v>
      </c>
      <c r="W849" s="235">
        <v>1787.88</v>
      </c>
    </row>
    <row r="850" spans="21:23">
      <c r="U850" s="233">
        <f t="shared" si="13"/>
        <v>40634</v>
      </c>
      <c r="V850" s="234">
        <v>40661</v>
      </c>
      <c r="W850" s="235">
        <v>1784.11</v>
      </c>
    </row>
    <row r="851" spans="21:23">
      <c r="U851" s="233">
        <f t="shared" si="13"/>
        <v>40634</v>
      </c>
      <c r="V851" s="234">
        <v>40662</v>
      </c>
      <c r="W851" s="235">
        <v>1767.54</v>
      </c>
    </row>
    <row r="852" spans="21:23">
      <c r="U852" s="233">
        <f t="shared" si="13"/>
        <v>40634</v>
      </c>
      <c r="V852" s="234">
        <v>40663</v>
      </c>
      <c r="W852" s="235">
        <v>1768.19</v>
      </c>
    </row>
    <row r="853" spans="21:23">
      <c r="U853" s="233">
        <f t="shared" si="13"/>
        <v>40664</v>
      </c>
      <c r="V853" s="234">
        <v>40664</v>
      </c>
      <c r="W853" s="235">
        <v>1768.19</v>
      </c>
    </row>
    <row r="854" spans="21:23">
      <c r="U854" s="233">
        <f t="shared" si="13"/>
        <v>40664</v>
      </c>
      <c r="V854" s="234">
        <v>40665</v>
      </c>
      <c r="W854" s="235">
        <v>1768.19</v>
      </c>
    </row>
    <row r="855" spans="21:23">
      <c r="U855" s="233">
        <f t="shared" si="13"/>
        <v>40664</v>
      </c>
      <c r="V855" s="234">
        <v>40666</v>
      </c>
      <c r="W855" s="235">
        <v>1768.37</v>
      </c>
    </row>
    <row r="856" spans="21:23">
      <c r="U856" s="233">
        <f t="shared" si="13"/>
        <v>40664</v>
      </c>
      <c r="V856" s="234">
        <v>40667</v>
      </c>
      <c r="W856" s="235">
        <v>1767.05</v>
      </c>
    </row>
    <row r="857" spans="21:23">
      <c r="U857" s="233">
        <f t="shared" si="13"/>
        <v>40664</v>
      </c>
      <c r="V857" s="234">
        <v>40668</v>
      </c>
      <c r="W857" s="235">
        <v>1763.45</v>
      </c>
    </row>
    <row r="858" spans="21:23">
      <c r="U858" s="233">
        <f t="shared" si="13"/>
        <v>40664</v>
      </c>
      <c r="V858" s="234">
        <v>40669</v>
      </c>
      <c r="W858" s="235">
        <v>1769.46</v>
      </c>
    </row>
    <row r="859" spans="21:23">
      <c r="U859" s="233">
        <f t="shared" si="13"/>
        <v>40664</v>
      </c>
      <c r="V859" s="234">
        <v>40670</v>
      </c>
      <c r="W859" s="235">
        <v>1763.12</v>
      </c>
    </row>
    <row r="860" spans="21:23">
      <c r="U860" s="233">
        <f t="shared" si="13"/>
        <v>40664</v>
      </c>
      <c r="V860" s="234">
        <v>40671</v>
      </c>
      <c r="W860" s="235">
        <v>1763.12</v>
      </c>
    </row>
    <row r="861" spans="21:23">
      <c r="U861" s="233">
        <f t="shared" si="13"/>
        <v>40664</v>
      </c>
      <c r="V861" s="234">
        <v>40672</v>
      </c>
      <c r="W861" s="235">
        <v>1763.12</v>
      </c>
    </row>
    <row r="862" spans="21:23">
      <c r="U862" s="233">
        <f t="shared" si="13"/>
        <v>40664</v>
      </c>
      <c r="V862" s="234">
        <v>40673</v>
      </c>
      <c r="W862" s="235">
        <v>1779.7</v>
      </c>
    </row>
    <row r="863" spans="21:23">
      <c r="U863" s="233">
        <f t="shared" si="13"/>
        <v>40664</v>
      </c>
      <c r="V863" s="234">
        <v>40674</v>
      </c>
      <c r="W863" s="235">
        <v>1791.72</v>
      </c>
    </row>
    <row r="864" spans="21:23">
      <c r="U864" s="233">
        <f t="shared" si="13"/>
        <v>40664</v>
      </c>
      <c r="V864" s="234">
        <v>40675</v>
      </c>
      <c r="W864" s="235">
        <v>1798.66</v>
      </c>
    </row>
    <row r="865" spans="21:23">
      <c r="U865" s="233">
        <f t="shared" si="13"/>
        <v>40664</v>
      </c>
      <c r="V865" s="234">
        <v>40676</v>
      </c>
      <c r="W865" s="235">
        <v>1807.86</v>
      </c>
    </row>
    <row r="866" spans="21:23">
      <c r="U866" s="233">
        <f t="shared" si="13"/>
        <v>40664</v>
      </c>
      <c r="V866" s="234">
        <v>40677</v>
      </c>
      <c r="W866" s="235">
        <v>1805.37</v>
      </c>
    </row>
    <row r="867" spans="21:23">
      <c r="U867" s="233">
        <f t="shared" si="13"/>
        <v>40664</v>
      </c>
      <c r="V867" s="234">
        <v>40678</v>
      </c>
      <c r="W867" s="235">
        <v>1805.37</v>
      </c>
    </row>
    <row r="868" spans="21:23">
      <c r="U868" s="233">
        <f t="shared" si="13"/>
        <v>40664</v>
      </c>
      <c r="V868" s="234">
        <v>40679</v>
      </c>
      <c r="W868" s="235">
        <v>1805.37</v>
      </c>
    </row>
    <row r="869" spans="21:23">
      <c r="U869" s="233">
        <f t="shared" si="13"/>
        <v>40664</v>
      </c>
      <c r="V869" s="234">
        <v>40680</v>
      </c>
      <c r="W869" s="235">
        <v>1814.98</v>
      </c>
    </row>
    <row r="870" spans="21:23">
      <c r="U870" s="233">
        <f t="shared" si="13"/>
        <v>40664</v>
      </c>
      <c r="V870" s="234">
        <v>40681</v>
      </c>
      <c r="W870" s="235">
        <v>1826.03</v>
      </c>
    </row>
    <row r="871" spans="21:23">
      <c r="U871" s="233">
        <f t="shared" si="13"/>
        <v>40664</v>
      </c>
      <c r="V871" s="234">
        <v>40682</v>
      </c>
      <c r="W871" s="235">
        <v>1824.62</v>
      </c>
    </row>
    <row r="872" spans="21:23">
      <c r="U872" s="233">
        <f t="shared" si="13"/>
        <v>40664</v>
      </c>
      <c r="V872" s="234">
        <v>40683</v>
      </c>
      <c r="W872" s="235">
        <v>1814.99</v>
      </c>
    </row>
    <row r="873" spans="21:23">
      <c r="U873" s="233">
        <f t="shared" si="13"/>
        <v>40664</v>
      </c>
      <c r="V873" s="234">
        <v>40684</v>
      </c>
      <c r="W873" s="235">
        <v>1819.86</v>
      </c>
    </row>
    <row r="874" spans="21:23">
      <c r="U874" s="233">
        <f t="shared" si="13"/>
        <v>40664</v>
      </c>
      <c r="V874" s="234">
        <v>40685</v>
      </c>
      <c r="W874" s="235">
        <v>1819.86</v>
      </c>
    </row>
    <row r="875" spans="21:23">
      <c r="U875" s="233">
        <f t="shared" si="13"/>
        <v>40664</v>
      </c>
      <c r="V875" s="234">
        <v>40686</v>
      </c>
      <c r="W875" s="235">
        <v>1819.86</v>
      </c>
    </row>
    <row r="876" spans="21:23">
      <c r="U876" s="233">
        <f t="shared" si="13"/>
        <v>40664</v>
      </c>
      <c r="V876" s="234">
        <v>40687</v>
      </c>
      <c r="W876" s="235">
        <v>1828.12</v>
      </c>
    </row>
    <row r="877" spans="21:23">
      <c r="U877" s="233">
        <f t="shared" si="13"/>
        <v>40664</v>
      </c>
      <c r="V877" s="234">
        <v>40688</v>
      </c>
      <c r="W877" s="235">
        <v>1828.64</v>
      </c>
    </row>
    <row r="878" spans="21:23">
      <c r="U878" s="233">
        <f t="shared" si="13"/>
        <v>40664</v>
      </c>
      <c r="V878" s="234">
        <v>40689</v>
      </c>
      <c r="W878" s="235">
        <v>1831.58</v>
      </c>
    </row>
    <row r="879" spans="21:23">
      <c r="U879" s="233">
        <f t="shared" si="13"/>
        <v>40664</v>
      </c>
      <c r="V879" s="234">
        <v>40690</v>
      </c>
      <c r="W879" s="235">
        <v>1829.75</v>
      </c>
    </row>
    <row r="880" spans="21:23">
      <c r="U880" s="233">
        <f t="shared" si="13"/>
        <v>40664</v>
      </c>
      <c r="V880" s="234">
        <v>40691</v>
      </c>
      <c r="W880" s="235">
        <v>1817.34</v>
      </c>
    </row>
    <row r="881" spans="21:23">
      <c r="U881" s="233">
        <f t="shared" si="13"/>
        <v>40664</v>
      </c>
      <c r="V881" s="234">
        <v>40692</v>
      </c>
      <c r="W881" s="235">
        <v>1817.34</v>
      </c>
    </row>
    <row r="882" spans="21:23">
      <c r="U882" s="233">
        <f t="shared" si="13"/>
        <v>40664</v>
      </c>
      <c r="V882" s="234">
        <v>40693</v>
      </c>
      <c r="W882" s="235">
        <v>1817.34</v>
      </c>
    </row>
    <row r="883" spans="21:23">
      <c r="U883" s="233">
        <f t="shared" si="13"/>
        <v>40664</v>
      </c>
      <c r="V883" s="234">
        <v>40694</v>
      </c>
      <c r="W883" s="235">
        <v>1817.34</v>
      </c>
    </row>
    <row r="884" spans="21:23">
      <c r="U884" s="233">
        <f t="shared" si="13"/>
        <v>40695</v>
      </c>
      <c r="V884" s="234">
        <v>40695</v>
      </c>
      <c r="W884" s="235">
        <v>1797.83</v>
      </c>
    </row>
    <row r="885" spans="21:23">
      <c r="U885" s="233">
        <f t="shared" si="13"/>
        <v>40695</v>
      </c>
      <c r="V885" s="234">
        <v>40696</v>
      </c>
      <c r="W885" s="235">
        <v>1789.41</v>
      </c>
    </row>
    <row r="886" spans="21:23">
      <c r="U886" s="233">
        <f t="shared" si="13"/>
        <v>40695</v>
      </c>
      <c r="V886" s="234">
        <v>40697</v>
      </c>
      <c r="W886" s="235">
        <v>1784.12</v>
      </c>
    </row>
    <row r="887" spans="21:23">
      <c r="U887" s="233">
        <f t="shared" si="13"/>
        <v>40695</v>
      </c>
      <c r="V887" s="234">
        <v>40698</v>
      </c>
      <c r="W887" s="235">
        <v>1785.05</v>
      </c>
    </row>
    <row r="888" spans="21:23">
      <c r="U888" s="233">
        <f t="shared" si="13"/>
        <v>40695</v>
      </c>
      <c r="V888" s="234">
        <v>40699</v>
      </c>
      <c r="W888" s="235">
        <v>1785.05</v>
      </c>
    </row>
    <row r="889" spans="21:23">
      <c r="U889" s="233">
        <f t="shared" si="13"/>
        <v>40695</v>
      </c>
      <c r="V889" s="234">
        <v>40700</v>
      </c>
      <c r="W889" s="235">
        <v>1785.05</v>
      </c>
    </row>
    <row r="890" spans="21:23">
      <c r="U890" s="233">
        <f t="shared" si="13"/>
        <v>40695</v>
      </c>
      <c r="V890" s="234">
        <v>40701</v>
      </c>
      <c r="W890" s="235">
        <v>1785.05</v>
      </c>
    </row>
    <row r="891" spans="21:23">
      <c r="U891" s="233">
        <f t="shared" si="13"/>
        <v>40695</v>
      </c>
      <c r="V891" s="234">
        <v>40702</v>
      </c>
      <c r="W891" s="235">
        <v>1770.13</v>
      </c>
    </row>
    <row r="892" spans="21:23">
      <c r="U892" s="233">
        <f t="shared" si="13"/>
        <v>40695</v>
      </c>
      <c r="V892" s="234">
        <v>40703</v>
      </c>
      <c r="W892" s="235">
        <v>1769.83</v>
      </c>
    </row>
    <row r="893" spans="21:23">
      <c r="U893" s="233">
        <f t="shared" si="13"/>
        <v>40695</v>
      </c>
      <c r="V893" s="234">
        <v>40704</v>
      </c>
      <c r="W893" s="235">
        <v>1772.59</v>
      </c>
    </row>
    <row r="894" spans="21:23">
      <c r="U894" s="233">
        <f t="shared" si="13"/>
        <v>40695</v>
      </c>
      <c r="V894" s="234">
        <v>40705</v>
      </c>
      <c r="W894" s="235">
        <v>1774.94</v>
      </c>
    </row>
    <row r="895" spans="21:23">
      <c r="U895" s="233">
        <f t="shared" si="13"/>
        <v>40695</v>
      </c>
      <c r="V895" s="234">
        <v>40706</v>
      </c>
      <c r="W895" s="235">
        <v>1774.94</v>
      </c>
    </row>
    <row r="896" spans="21:23">
      <c r="U896" s="233">
        <f t="shared" si="13"/>
        <v>40695</v>
      </c>
      <c r="V896" s="234">
        <v>40707</v>
      </c>
      <c r="W896" s="235">
        <v>1774.94</v>
      </c>
    </row>
    <row r="897" spans="21:23">
      <c r="U897" s="233">
        <f t="shared" si="13"/>
        <v>40695</v>
      </c>
      <c r="V897" s="234">
        <v>40708</v>
      </c>
      <c r="W897" s="235">
        <v>1777.64</v>
      </c>
    </row>
    <row r="898" spans="21:23">
      <c r="U898" s="233">
        <f t="shared" si="13"/>
        <v>40695</v>
      </c>
      <c r="V898" s="234">
        <v>40709</v>
      </c>
      <c r="W898" s="235">
        <v>1774.24</v>
      </c>
    </row>
    <row r="899" spans="21:23">
      <c r="U899" s="233">
        <f t="shared" ref="U899:U962" si="14">+DATE(YEAR(V899),MONTH(V899),1)</f>
        <v>40695</v>
      </c>
      <c r="V899" s="234">
        <v>40710</v>
      </c>
      <c r="W899" s="235">
        <v>1781.4</v>
      </c>
    </row>
    <row r="900" spans="21:23">
      <c r="U900" s="233">
        <f t="shared" si="14"/>
        <v>40695</v>
      </c>
      <c r="V900" s="234">
        <v>40711</v>
      </c>
      <c r="W900" s="235">
        <v>1793.92</v>
      </c>
    </row>
    <row r="901" spans="21:23">
      <c r="U901" s="233">
        <f t="shared" si="14"/>
        <v>40695</v>
      </c>
      <c r="V901" s="234">
        <v>40712</v>
      </c>
      <c r="W901" s="235">
        <v>1787.8</v>
      </c>
    </row>
    <row r="902" spans="21:23">
      <c r="U902" s="233">
        <f t="shared" si="14"/>
        <v>40695</v>
      </c>
      <c r="V902" s="234">
        <v>40713</v>
      </c>
      <c r="W902" s="235">
        <v>1787.8</v>
      </c>
    </row>
    <row r="903" spans="21:23">
      <c r="U903" s="233">
        <f t="shared" si="14"/>
        <v>40695</v>
      </c>
      <c r="V903" s="234">
        <v>40714</v>
      </c>
      <c r="W903" s="235">
        <v>1787.8</v>
      </c>
    </row>
    <row r="904" spans="21:23">
      <c r="U904" s="233">
        <f t="shared" si="14"/>
        <v>40695</v>
      </c>
      <c r="V904" s="234">
        <v>40715</v>
      </c>
      <c r="W904" s="235">
        <v>1789.47</v>
      </c>
    </row>
    <row r="905" spans="21:23">
      <c r="U905" s="233">
        <f t="shared" si="14"/>
        <v>40695</v>
      </c>
      <c r="V905" s="234">
        <v>40716</v>
      </c>
      <c r="W905" s="235">
        <v>1780.48</v>
      </c>
    </row>
    <row r="906" spans="21:23">
      <c r="U906" s="233">
        <f t="shared" si="14"/>
        <v>40695</v>
      </c>
      <c r="V906" s="234">
        <v>40717</v>
      </c>
      <c r="W906" s="235">
        <v>1779.1</v>
      </c>
    </row>
    <row r="907" spans="21:23">
      <c r="U907" s="233">
        <f t="shared" si="14"/>
        <v>40695</v>
      </c>
      <c r="V907" s="234">
        <v>40718</v>
      </c>
      <c r="W907" s="235">
        <v>1788.11</v>
      </c>
    </row>
    <row r="908" spans="21:23">
      <c r="U908" s="233">
        <f t="shared" si="14"/>
        <v>40695</v>
      </c>
      <c r="V908" s="234">
        <v>40719</v>
      </c>
      <c r="W908" s="235">
        <v>1787.8</v>
      </c>
    </row>
    <row r="909" spans="21:23">
      <c r="U909" s="233">
        <f t="shared" si="14"/>
        <v>40695</v>
      </c>
      <c r="V909" s="234">
        <v>40720</v>
      </c>
      <c r="W909" s="235">
        <v>1787.8</v>
      </c>
    </row>
    <row r="910" spans="21:23">
      <c r="U910" s="233">
        <f t="shared" si="14"/>
        <v>40695</v>
      </c>
      <c r="V910" s="234">
        <v>40721</v>
      </c>
      <c r="W910" s="235">
        <v>1787.8</v>
      </c>
    </row>
    <row r="911" spans="21:23">
      <c r="U911" s="233">
        <f t="shared" si="14"/>
        <v>40695</v>
      </c>
      <c r="V911" s="234">
        <v>40722</v>
      </c>
      <c r="W911" s="235">
        <v>1787.8</v>
      </c>
    </row>
    <row r="912" spans="21:23">
      <c r="U912" s="233">
        <f t="shared" si="14"/>
        <v>40695</v>
      </c>
      <c r="V912" s="234">
        <v>40723</v>
      </c>
      <c r="W912" s="235">
        <v>1786.73</v>
      </c>
    </row>
    <row r="913" spans="21:23">
      <c r="U913" s="233">
        <f t="shared" si="14"/>
        <v>40695</v>
      </c>
      <c r="V913" s="234">
        <v>40724</v>
      </c>
      <c r="W913" s="235">
        <v>1780.16</v>
      </c>
    </row>
    <row r="914" spans="21:23">
      <c r="U914" s="233">
        <f t="shared" si="14"/>
        <v>40725</v>
      </c>
      <c r="V914" s="234">
        <v>40725</v>
      </c>
      <c r="W914" s="235">
        <v>1772.32</v>
      </c>
    </row>
    <row r="915" spans="21:23">
      <c r="U915" s="233">
        <f t="shared" si="14"/>
        <v>40725</v>
      </c>
      <c r="V915" s="234">
        <v>40726</v>
      </c>
      <c r="W915" s="235">
        <v>1762.59</v>
      </c>
    </row>
    <row r="916" spans="21:23">
      <c r="U916" s="233">
        <f t="shared" si="14"/>
        <v>40725</v>
      </c>
      <c r="V916" s="234">
        <v>40727</v>
      </c>
      <c r="W916" s="235">
        <v>1762.59</v>
      </c>
    </row>
    <row r="917" spans="21:23">
      <c r="U917" s="233">
        <f t="shared" si="14"/>
        <v>40725</v>
      </c>
      <c r="V917" s="234">
        <v>40728</v>
      </c>
      <c r="W917" s="235">
        <v>1762.59</v>
      </c>
    </row>
    <row r="918" spans="21:23">
      <c r="U918" s="233">
        <f t="shared" si="14"/>
        <v>40725</v>
      </c>
      <c r="V918" s="234">
        <v>40729</v>
      </c>
      <c r="W918" s="235">
        <v>1762.59</v>
      </c>
    </row>
    <row r="919" spans="21:23">
      <c r="U919" s="233">
        <f t="shared" si="14"/>
        <v>40725</v>
      </c>
      <c r="V919" s="234">
        <v>40730</v>
      </c>
      <c r="W919" s="235">
        <v>1766.57</v>
      </c>
    </row>
    <row r="920" spans="21:23">
      <c r="U920" s="233">
        <f t="shared" si="14"/>
        <v>40725</v>
      </c>
      <c r="V920" s="234">
        <v>40731</v>
      </c>
      <c r="W920" s="235">
        <v>1767.47</v>
      </c>
    </row>
    <row r="921" spans="21:23">
      <c r="U921" s="233">
        <f t="shared" si="14"/>
        <v>40725</v>
      </c>
      <c r="V921" s="234">
        <v>40732</v>
      </c>
      <c r="W921" s="235">
        <v>1759.38</v>
      </c>
    </row>
    <row r="922" spans="21:23">
      <c r="U922" s="233">
        <f t="shared" si="14"/>
        <v>40725</v>
      </c>
      <c r="V922" s="234">
        <v>40733</v>
      </c>
      <c r="W922" s="235">
        <v>1759.41</v>
      </c>
    </row>
    <row r="923" spans="21:23">
      <c r="U923" s="233">
        <f t="shared" si="14"/>
        <v>40725</v>
      </c>
      <c r="V923" s="234">
        <v>40734</v>
      </c>
      <c r="W923" s="235">
        <v>1759.41</v>
      </c>
    </row>
    <row r="924" spans="21:23">
      <c r="U924" s="233">
        <f t="shared" si="14"/>
        <v>40725</v>
      </c>
      <c r="V924" s="234">
        <v>40735</v>
      </c>
      <c r="W924" s="235">
        <v>1759.41</v>
      </c>
    </row>
    <row r="925" spans="21:23">
      <c r="U925" s="233">
        <f t="shared" si="14"/>
        <v>40725</v>
      </c>
      <c r="V925" s="234">
        <v>40736</v>
      </c>
      <c r="W925" s="235">
        <v>1768.42</v>
      </c>
    </row>
    <row r="926" spans="21:23">
      <c r="U926" s="233">
        <f t="shared" si="14"/>
        <v>40725</v>
      </c>
      <c r="V926" s="234">
        <v>40737</v>
      </c>
      <c r="W926" s="235">
        <v>1765.32</v>
      </c>
    </row>
    <row r="927" spans="21:23">
      <c r="U927" s="233">
        <f t="shared" si="14"/>
        <v>40725</v>
      </c>
      <c r="V927" s="234">
        <v>40738</v>
      </c>
      <c r="W927" s="235">
        <v>1758.25</v>
      </c>
    </row>
    <row r="928" spans="21:23">
      <c r="U928" s="233">
        <f t="shared" si="14"/>
        <v>40725</v>
      </c>
      <c r="V928" s="234">
        <v>40739</v>
      </c>
      <c r="W928" s="235">
        <v>1748.41</v>
      </c>
    </row>
    <row r="929" spans="21:23">
      <c r="U929" s="233">
        <f t="shared" si="14"/>
        <v>40725</v>
      </c>
      <c r="V929" s="234">
        <v>40740</v>
      </c>
      <c r="W929" s="235">
        <v>1750.9</v>
      </c>
    </row>
    <row r="930" spans="21:23">
      <c r="U930" s="233">
        <f t="shared" si="14"/>
        <v>40725</v>
      </c>
      <c r="V930" s="234">
        <v>40741</v>
      </c>
      <c r="W930" s="235">
        <v>1750.9</v>
      </c>
    </row>
    <row r="931" spans="21:23">
      <c r="U931" s="233">
        <f t="shared" si="14"/>
        <v>40725</v>
      </c>
      <c r="V931" s="234">
        <v>40742</v>
      </c>
      <c r="W931" s="235">
        <v>1750.9</v>
      </c>
    </row>
    <row r="932" spans="21:23">
      <c r="U932" s="233">
        <f t="shared" si="14"/>
        <v>40725</v>
      </c>
      <c r="V932" s="234">
        <v>40743</v>
      </c>
      <c r="W932" s="235">
        <v>1758.99</v>
      </c>
    </row>
    <row r="933" spans="21:23">
      <c r="U933" s="233">
        <f t="shared" si="14"/>
        <v>40725</v>
      </c>
      <c r="V933" s="234">
        <v>40744</v>
      </c>
      <c r="W933" s="235">
        <v>1757.49</v>
      </c>
    </row>
    <row r="934" spans="21:23">
      <c r="U934" s="233">
        <f t="shared" si="14"/>
        <v>40725</v>
      </c>
      <c r="V934" s="234">
        <v>40745</v>
      </c>
      <c r="W934" s="235">
        <v>1757.49</v>
      </c>
    </row>
    <row r="935" spans="21:23">
      <c r="U935" s="233">
        <f t="shared" si="14"/>
        <v>40725</v>
      </c>
      <c r="V935" s="234">
        <v>40746</v>
      </c>
      <c r="W935" s="235">
        <v>1756.38</v>
      </c>
    </row>
    <row r="936" spans="21:23">
      <c r="U936" s="233">
        <f t="shared" si="14"/>
        <v>40725</v>
      </c>
      <c r="V936" s="234">
        <v>40747</v>
      </c>
      <c r="W936" s="235">
        <v>1757.35</v>
      </c>
    </row>
    <row r="937" spans="21:23">
      <c r="U937" s="233">
        <f t="shared" si="14"/>
        <v>40725</v>
      </c>
      <c r="V937" s="234">
        <v>40748</v>
      </c>
      <c r="W937" s="235">
        <v>1757.35</v>
      </c>
    </row>
    <row r="938" spans="21:23">
      <c r="U938" s="233">
        <f t="shared" si="14"/>
        <v>40725</v>
      </c>
      <c r="V938" s="234">
        <v>40749</v>
      </c>
      <c r="W938" s="235">
        <v>1757.35</v>
      </c>
    </row>
    <row r="939" spans="21:23">
      <c r="U939" s="233">
        <f t="shared" si="14"/>
        <v>40725</v>
      </c>
      <c r="V939" s="234">
        <v>40750</v>
      </c>
      <c r="W939" s="235">
        <v>1768.02</v>
      </c>
    </row>
    <row r="940" spans="21:23">
      <c r="U940" s="233">
        <f t="shared" si="14"/>
        <v>40725</v>
      </c>
      <c r="V940" s="234">
        <v>40751</v>
      </c>
      <c r="W940" s="235">
        <v>1759.88</v>
      </c>
    </row>
    <row r="941" spans="21:23">
      <c r="U941" s="233">
        <f t="shared" si="14"/>
        <v>40725</v>
      </c>
      <c r="V941" s="234">
        <v>40752</v>
      </c>
      <c r="W941" s="235">
        <v>1764.89</v>
      </c>
    </row>
    <row r="942" spans="21:23">
      <c r="U942" s="233">
        <f t="shared" si="14"/>
        <v>40725</v>
      </c>
      <c r="V942" s="234">
        <v>40753</v>
      </c>
      <c r="W942" s="235">
        <v>1771.15</v>
      </c>
    </row>
    <row r="943" spans="21:23">
      <c r="U943" s="233">
        <f t="shared" si="14"/>
        <v>40725</v>
      </c>
      <c r="V943" s="234">
        <v>40754</v>
      </c>
      <c r="W943" s="235">
        <v>1777.82</v>
      </c>
    </row>
    <row r="944" spans="21:23">
      <c r="U944" s="233">
        <f t="shared" si="14"/>
        <v>40725</v>
      </c>
      <c r="V944" s="234">
        <v>40755</v>
      </c>
      <c r="W944" s="235">
        <v>1777.82</v>
      </c>
    </row>
    <row r="945" spans="21:23">
      <c r="U945" s="233">
        <f t="shared" si="14"/>
        <v>40756</v>
      </c>
      <c r="V945" s="234">
        <v>40756</v>
      </c>
      <c r="W945" s="235">
        <v>1777.82</v>
      </c>
    </row>
    <row r="946" spans="21:23">
      <c r="U946" s="233">
        <f t="shared" si="14"/>
        <v>40756</v>
      </c>
      <c r="V946" s="234">
        <v>40757</v>
      </c>
      <c r="W946" s="235">
        <v>1771.81</v>
      </c>
    </row>
    <row r="947" spans="21:23">
      <c r="U947" s="233">
        <f t="shared" si="14"/>
        <v>40756</v>
      </c>
      <c r="V947" s="234">
        <v>40758</v>
      </c>
      <c r="W947" s="235">
        <v>1765.53</v>
      </c>
    </row>
    <row r="948" spans="21:23">
      <c r="U948" s="233">
        <f t="shared" si="14"/>
        <v>40756</v>
      </c>
      <c r="V948" s="234">
        <v>40759</v>
      </c>
      <c r="W948" s="235">
        <v>1772.52</v>
      </c>
    </row>
    <row r="949" spans="21:23">
      <c r="U949" s="233">
        <f t="shared" si="14"/>
        <v>40756</v>
      </c>
      <c r="V949" s="234">
        <v>40760</v>
      </c>
      <c r="W949" s="235">
        <v>1781.33</v>
      </c>
    </row>
    <row r="950" spans="21:23">
      <c r="U950" s="233">
        <f t="shared" si="14"/>
        <v>40756</v>
      </c>
      <c r="V950" s="234">
        <v>40761</v>
      </c>
      <c r="W950" s="235">
        <v>1792.68</v>
      </c>
    </row>
    <row r="951" spans="21:23">
      <c r="U951" s="233">
        <f t="shared" si="14"/>
        <v>40756</v>
      </c>
      <c r="V951" s="234">
        <v>40762</v>
      </c>
      <c r="W951" s="235">
        <v>1792.68</v>
      </c>
    </row>
    <row r="952" spans="21:23">
      <c r="U952" s="233">
        <f t="shared" si="14"/>
        <v>40756</v>
      </c>
      <c r="V952" s="234">
        <v>40763</v>
      </c>
      <c r="W952" s="235">
        <v>1792.68</v>
      </c>
    </row>
    <row r="953" spans="21:23">
      <c r="U953" s="233">
        <f t="shared" si="14"/>
        <v>40756</v>
      </c>
      <c r="V953" s="234">
        <v>40764</v>
      </c>
      <c r="W953" s="235">
        <v>1811.18</v>
      </c>
    </row>
    <row r="954" spans="21:23">
      <c r="U954" s="233">
        <f t="shared" si="14"/>
        <v>40756</v>
      </c>
      <c r="V954" s="234">
        <v>40765</v>
      </c>
      <c r="W954" s="235">
        <v>1811.68</v>
      </c>
    </row>
    <row r="955" spans="21:23">
      <c r="U955" s="233">
        <f t="shared" si="14"/>
        <v>40756</v>
      </c>
      <c r="V955" s="234">
        <v>40766</v>
      </c>
      <c r="W955" s="235">
        <v>1800.97</v>
      </c>
    </row>
    <row r="956" spans="21:23">
      <c r="U956" s="233">
        <f t="shared" si="14"/>
        <v>40756</v>
      </c>
      <c r="V956" s="234">
        <v>40767</v>
      </c>
      <c r="W956" s="235">
        <v>1793.47</v>
      </c>
    </row>
    <row r="957" spans="21:23">
      <c r="U957" s="233">
        <f t="shared" si="14"/>
        <v>40756</v>
      </c>
      <c r="V957" s="234">
        <v>40768</v>
      </c>
      <c r="W957" s="235">
        <v>1783.35</v>
      </c>
    </row>
    <row r="958" spans="21:23">
      <c r="U958" s="233">
        <f t="shared" si="14"/>
        <v>40756</v>
      </c>
      <c r="V958" s="234">
        <v>40769</v>
      </c>
      <c r="W958" s="235">
        <v>1783.35</v>
      </c>
    </row>
    <row r="959" spans="21:23">
      <c r="U959" s="233">
        <f t="shared" si="14"/>
        <v>40756</v>
      </c>
      <c r="V959" s="234">
        <v>40770</v>
      </c>
      <c r="W959" s="235">
        <v>1783.35</v>
      </c>
    </row>
    <row r="960" spans="21:23">
      <c r="U960" s="233">
        <f t="shared" si="14"/>
        <v>40756</v>
      </c>
      <c r="V960" s="234">
        <v>40771</v>
      </c>
      <c r="W960" s="235">
        <v>1783.35</v>
      </c>
    </row>
    <row r="961" spans="21:23">
      <c r="U961" s="233">
        <f t="shared" si="14"/>
        <v>40756</v>
      </c>
      <c r="V961" s="234">
        <v>40772</v>
      </c>
      <c r="W961" s="235">
        <v>1776.66</v>
      </c>
    </row>
    <row r="962" spans="21:23">
      <c r="U962" s="233">
        <f t="shared" si="14"/>
        <v>40756</v>
      </c>
      <c r="V962" s="234">
        <v>40773</v>
      </c>
      <c r="W962" s="235">
        <v>1767.29</v>
      </c>
    </row>
    <row r="963" spans="21:23">
      <c r="U963" s="233">
        <f t="shared" ref="U963:U1026" si="15">+DATE(YEAR(V963),MONTH(V963),1)</f>
        <v>40756</v>
      </c>
      <c r="V963" s="234">
        <v>40774</v>
      </c>
      <c r="W963" s="235">
        <v>1775.84</v>
      </c>
    </row>
    <row r="964" spans="21:23">
      <c r="U964" s="233">
        <f t="shared" si="15"/>
        <v>40756</v>
      </c>
      <c r="V964" s="234">
        <v>40775</v>
      </c>
      <c r="W964" s="235">
        <v>1779.05</v>
      </c>
    </row>
    <row r="965" spans="21:23">
      <c r="U965" s="233">
        <f t="shared" si="15"/>
        <v>40756</v>
      </c>
      <c r="V965" s="234">
        <v>40776</v>
      </c>
      <c r="W965" s="235">
        <v>1779.05</v>
      </c>
    </row>
    <row r="966" spans="21:23">
      <c r="U966" s="233">
        <f t="shared" si="15"/>
        <v>40756</v>
      </c>
      <c r="V966" s="234">
        <v>40777</v>
      </c>
      <c r="W966" s="235">
        <v>1779.05</v>
      </c>
    </row>
    <row r="967" spans="21:23">
      <c r="U967" s="233">
        <f t="shared" si="15"/>
        <v>40756</v>
      </c>
      <c r="V967" s="234">
        <v>40778</v>
      </c>
      <c r="W967" s="235">
        <v>1779.86</v>
      </c>
    </row>
    <row r="968" spans="21:23">
      <c r="U968" s="233">
        <f t="shared" si="15"/>
        <v>40756</v>
      </c>
      <c r="V968" s="234">
        <v>40779</v>
      </c>
      <c r="W968" s="235">
        <v>1781.91</v>
      </c>
    </row>
    <row r="969" spans="21:23">
      <c r="U969" s="233">
        <f t="shared" si="15"/>
        <v>40756</v>
      </c>
      <c r="V969" s="234">
        <v>40780</v>
      </c>
      <c r="W969" s="235">
        <v>1791.61</v>
      </c>
    </row>
    <row r="970" spans="21:23">
      <c r="U970" s="233">
        <f t="shared" si="15"/>
        <v>40756</v>
      </c>
      <c r="V970" s="234">
        <v>40781</v>
      </c>
      <c r="W970" s="235">
        <v>1791.05</v>
      </c>
    </row>
    <row r="971" spans="21:23">
      <c r="U971" s="233">
        <f t="shared" si="15"/>
        <v>40756</v>
      </c>
      <c r="V971" s="234">
        <v>40782</v>
      </c>
      <c r="W971" s="235">
        <v>1794.02</v>
      </c>
    </row>
    <row r="972" spans="21:23">
      <c r="U972" s="233">
        <f t="shared" si="15"/>
        <v>40756</v>
      </c>
      <c r="V972" s="234">
        <v>40783</v>
      </c>
      <c r="W972" s="235">
        <v>1794.02</v>
      </c>
    </row>
    <row r="973" spans="21:23">
      <c r="U973" s="233">
        <f t="shared" si="15"/>
        <v>40756</v>
      </c>
      <c r="V973" s="234">
        <v>40784</v>
      </c>
      <c r="W973" s="235">
        <v>1794.02</v>
      </c>
    </row>
    <row r="974" spans="21:23">
      <c r="U974" s="233">
        <f t="shared" si="15"/>
        <v>40756</v>
      </c>
      <c r="V974" s="234">
        <v>40785</v>
      </c>
      <c r="W974" s="235">
        <v>1787.52</v>
      </c>
    </row>
    <row r="975" spans="21:23">
      <c r="U975" s="233">
        <f t="shared" si="15"/>
        <v>40756</v>
      </c>
      <c r="V975" s="234">
        <v>40786</v>
      </c>
      <c r="W975" s="235">
        <v>1783.66</v>
      </c>
    </row>
    <row r="976" spans="21:23">
      <c r="U976" s="233">
        <f t="shared" si="15"/>
        <v>40787</v>
      </c>
      <c r="V976" s="234">
        <v>40787</v>
      </c>
      <c r="W976" s="235">
        <v>1780.26</v>
      </c>
    </row>
    <row r="977" spans="21:23">
      <c r="U977" s="233">
        <f t="shared" si="15"/>
        <v>40787</v>
      </c>
      <c r="V977" s="234">
        <v>40788</v>
      </c>
      <c r="W977" s="235">
        <v>1778.51</v>
      </c>
    </row>
    <row r="978" spans="21:23">
      <c r="U978" s="233">
        <f t="shared" si="15"/>
        <v>40787</v>
      </c>
      <c r="V978" s="234">
        <v>40789</v>
      </c>
      <c r="W978" s="235">
        <v>1782.8</v>
      </c>
    </row>
    <row r="979" spans="21:23">
      <c r="U979" s="233">
        <f t="shared" si="15"/>
        <v>40787</v>
      </c>
      <c r="V979" s="234">
        <v>40790</v>
      </c>
      <c r="W979" s="235">
        <v>1782.8</v>
      </c>
    </row>
    <row r="980" spans="21:23">
      <c r="U980" s="233">
        <f t="shared" si="15"/>
        <v>40787</v>
      </c>
      <c r="V980" s="234">
        <v>40791</v>
      </c>
      <c r="W980" s="235">
        <v>1782.8</v>
      </c>
    </row>
    <row r="981" spans="21:23">
      <c r="U981" s="233">
        <f t="shared" si="15"/>
        <v>40787</v>
      </c>
      <c r="V981" s="234">
        <v>40792</v>
      </c>
      <c r="W981" s="235">
        <v>1782.8</v>
      </c>
    </row>
    <row r="982" spans="21:23">
      <c r="U982" s="233">
        <f t="shared" si="15"/>
        <v>40787</v>
      </c>
      <c r="V982" s="234">
        <v>40793</v>
      </c>
      <c r="W982" s="235">
        <v>1791.89</v>
      </c>
    </row>
    <row r="983" spans="21:23">
      <c r="U983" s="233">
        <f t="shared" si="15"/>
        <v>40787</v>
      </c>
      <c r="V983" s="234">
        <v>40794</v>
      </c>
      <c r="W983" s="235">
        <v>1789.3</v>
      </c>
    </row>
    <row r="984" spans="21:23">
      <c r="U984" s="233">
        <f t="shared" si="15"/>
        <v>40787</v>
      </c>
      <c r="V984" s="234">
        <v>40795</v>
      </c>
      <c r="W984" s="235">
        <v>1789.9</v>
      </c>
    </row>
    <row r="985" spans="21:23">
      <c r="U985" s="233">
        <f t="shared" si="15"/>
        <v>40787</v>
      </c>
      <c r="V985" s="234">
        <v>40796</v>
      </c>
      <c r="W985" s="235">
        <v>1796.58</v>
      </c>
    </row>
    <row r="986" spans="21:23">
      <c r="U986" s="233">
        <f t="shared" si="15"/>
        <v>40787</v>
      </c>
      <c r="V986" s="234">
        <v>40797</v>
      </c>
      <c r="W986" s="235">
        <v>1796.58</v>
      </c>
    </row>
    <row r="987" spans="21:23">
      <c r="U987" s="233">
        <f t="shared" si="15"/>
        <v>40787</v>
      </c>
      <c r="V987" s="234">
        <v>40798</v>
      </c>
      <c r="W987" s="235">
        <v>1796.58</v>
      </c>
    </row>
    <row r="988" spans="21:23">
      <c r="U988" s="233">
        <f t="shared" si="15"/>
        <v>40787</v>
      </c>
      <c r="V988" s="234">
        <v>40799</v>
      </c>
      <c r="W988" s="235">
        <v>1811.34</v>
      </c>
    </row>
    <row r="989" spans="21:23">
      <c r="U989" s="233">
        <f t="shared" si="15"/>
        <v>40787</v>
      </c>
      <c r="V989" s="234">
        <v>40800</v>
      </c>
      <c r="W989" s="235">
        <v>1813.42</v>
      </c>
    </row>
    <row r="990" spans="21:23">
      <c r="U990" s="233">
        <f t="shared" si="15"/>
        <v>40787</v>
      </c>
      <c r="V990" s="234">
        <v>40801</v>
      </c>
      <c r="W990" s="235">
        <v>1824.15</v>
      </c>
    </row>
    <row r="991" spans="21:23">
      <c r="U991" s="233">
        <f t="shared" si="15"/>
        <v>40787</v>
      </c>
      <c r="V991" s="234">
        <v>40802</v>
      </c>
      <c r="W991" s="235">
        <v>1822.04</v>
      </c>
    </row>
    <row r="992" spans="21:23">
      <c r="U992" s="233">
        <f t="shared" si="15"/>
        <v>40787</v>
      </c>
      <c r="V992" s="234">
        <v>40803</v>
      </c>
      <c r="W992" s="235">
        <v>1820.29</v>
      </c>
    </row>
    <row r="993" spans="21:23">
      <c r="U993" s="233">
        <f t="shared" si="15"/>
        <v>40787</v>
      </c>
      <c r="V993" s="234">
        <v>40804</v>
      </c>
      <c r="W993" s="235">
        <v>1820.29</v>
      </c>
    </row>
    <row r="994" spans="21:23">
      <c r="U994" s="233">
        <f t="shared" si="15"/>
        <v>40787</v>
      </c>
      <c r="V994" s="234">
        <v>40805</v>
      </c>
      <c r="W994" s="235">
        <v>1820.29</v>
      </c>
    </row>
    <row r="995" spans="21:23">
      <c r="U995" s="233">
        <f t="shared" si="15"/>
        <v>40787</v>
      </c>
      <c r="V995" s="234">
        <v>40806</v>
      </c>
      <c r="W995" s="235">
        <v>1843.26</v>
      </c>
    </row>
    <row r="996" spans="21:23">
      <c r="U996" s="233">
        <f t="shared" si="15"/>
        <v>40787</v>
      </c>
      <c r="V996" s="234">
        <v>40807</v>
      </c>
      <c r="W996" s="235">
        <v>1854.96</v>
      </c>
    </row>
    <row r="997" spans="21:23">
      <c r="U997" s="233">
        <f t="shared" si="15"/>
        <v>40787</v>
      </c>
      <c r="V997" s="234">
        <v>40808</v>
      </c>
      <c r="W997" s="235">
        <v>1882.23</v>
      </c>
    </row>
    <row r="998" spans="21:23">
      <c r="U998" s="233">
        <f t="shared" si="15"/>
        <v>40787</v>
      </c>
      <c r="V998" s="234">
        <v>40809</v>
      </c>
      <c r="W998" s="235">
        <v>1915.63</v>
      </c>
    </row>
    <row r="999" spans="21:23">
      <c r="U999" s="233">
        <f t="shared" si="15"/>
        <v>40787</v>
      </c>
      <c r="V999" s="234">
        <v>40810</v>
      </c>
      <c r="W999" s="235">
        <v>1902.45</v>
      </c>
    </row>
    <row r="1000" spans="21:23">
      <c r="U1000" s="233">
        <f t="shared" si="15"/>
        <v>40787</v>
      </c>
      <c r="V1000" s="234">
        <v>40811</v>
      </c>
      <c r="W1000" s="235">
        <v>1902.45</v>
      </c>
    </row>
    <row r="1001" spans="21:23">
      <c r="U1001" s="233">
        <f t="shared" si="15"/>
        <v>40787</v>
      </c>
      <c r="V1001" s="234">
        <v>40812</v>
      </c>
      <c r="W1001" s="235">
        <v>1902.45</v>
      </c>
    </row>
    <row r="1002" spans="21:23">
      <c r="U1002" s="233">
        <f t="shared" si="15"/>
        <v>40787</v>
      </c>
      <c r="V1002" s="234">
        <v>40813</v>
      </c>
      <c r="W1002" s="235">
        <v>1903.31</v>
      </c>
    </row>
    <row r="1003" spans="21:23">
      <c r="U1003" s="233">
        <f t="shared" si="15"/>
        <v>40787</v>
      </c>
      <c r="V1003" s="234">
        <v>40814</v>
      </c>
      <c r="W1003" s="235">
        <v>1887.38</v>
      </c>
    </row>
    <row r="1004" spans="21:23">
      <c r="U1004" s="233">
        <f t="shared" si="15"/>
        <v>40787</v>
      </c>
      <c r="V1004" s="234">
        <v>40815</v>
      </c>
      <c r="W1004" s="235">
        <v>1907.75</v>
      </c>
    </row>
    <row r="1005" spans="21:23">
      <c r="U1005" s="233">
        <f t="shared" si="15"/>
        <v>40787</v>
      </c>
      <c r="V1005" s="234">
        <v>40816</v>
      </c>
      <c r="W1005" s="235">
        <v>1915.1</v>
      </c>
    </row>
    <row r="1006" spans="21:23">
      <c r="U1006" s="233">
        <f t="shared" si="15"/>
        <v>40817</v>
      </c>
      <c r="V1006" s="234">
        <v>40817</v>
      </c>
      <c r="W1006" s="235">
        <v>1929.01</v>
      </c>
    </row>
    <row r="1007" spans="21:23">
      <c r="U1007" s="233">
        <f t="shared" si="15"/>
        <v>40817</v>
      </c>
      <c r="V1007" s="234">
        <v>40818</v>
      </c>
      <c r="W1007" s="235">
        <v>1929.01</v>
      </c>
    </row>
    <row r="1008" spans="21:23">
      <c r="U1008" s="233">
        <f t="shared" si="15"/>
        <v>40817</v>
      </c>
      <c r="V1008" s="234">
        <v>40819</v>
      </c>
      <c r="W1008" s="235">
        <v>1929.01</v>
      </c>
    </row>
    <row r="1009" spans="21:23">
      <c r="U1009" s="233">
        <f t="shared" si="15"/>
        <v>40817</v>
      </c>
      <c r="V1009" s="234">
        <v>40820</v>
      </c>
      <c r="W1009" s="235">
        <v>1943.8</v>
      </c>
    </row>
    <row r="1010" spans="21:23">
      <c r="U1010" s="233">
        <f t="shared" si="15"/>
        <v>40817</v>
      </c>
      <c r="V1010" s="234">
        <v>40821</v>
      </c>
      <c r="W1010" s="235">
        <v>1972.76</v>
      </c>
    </row>
    <row r="1011" spans="21:23">
      <c r="U1011" s="233">
        <f t="shared" si="15"/>
        <v>40817</v>
      </c>
      <c r="V1011" s="234">
        <v>40822</v>
      </c>
      <c r="W1011" s="235">
        <v>1967.56</v>
      </c>
    </row>
    <row r="1012" spans="21:23">
      <c r="U1012" s="233">
        <f t="shared" si="15"/>
        <v>40817</v>
      </c>
      <c r="V1012" s="234">
        <v>40823</v>
      </c>
      <c r="W1012" s="235">
        <v>1952.09</v>
      </c>
    </row>
    <row r="1013" spans="21:23">
      <c r="U1013" s="233">
        <f t="shared" si="15"/>
        <v>40817</v>
      </c>
      <c r="V1013" s="234">
        <v>40824</v>
      </c>
      <c r="W1013" s="235">
        <v>1931.64</v>
      </c>
    </row>
    <row r="1014" spans="21:23">
      <c r="U1014" s="233">
        <f t="shared" si="15"/>
        <v>40817</v>
      </c>
      <c r="V1014" s="234">
        <v>40825</v>
      </c>
      <c r="W1014" s="235">
        <v>1931.64</v>
      </c>
    </row>
    <row r="1015" spans="21:23">
      <c r="U1015" s="233">
        <f t="shared" si="15"/>
        <v>40817</v>
      </c>
      <c r="V1015" s="234">
        <v>40826</v>
      </c>
      <c r="W1015" s="235">
        <v>1931.64</v>
      </c>
    </row>
    <row r="1016" spans="21:23">
      <c r="U1016" s="233">
        <f t="shared" si="15"/>
        <v>40817</v>
      </c>
      <c r="V1016" s="234">
        <v>40827</v>
      </c>
      <c r="W1016" s="235">
        <v>1931.64</v>
      </c>
    </row>
    <row r="1017" spans="21:23">
      <c r="U1017" s="233">
        <f t="shared" si="15"/>
        <v>40817</v>
      </c>
      <c r="V1017" s="234">
        <v>40828</v>
      </c>
      <c r="W1017" s="235">
        <v>1913.6</v>
      </c>
    </row>
    <row r="1018" spans="21:23">
      <c r="U1018" s="233">
        <f t="shared" si="15"/>
        <v>40817</v>
      </c>
      <c r="V1018" s="234">
        <v>40829</v>
      </c>
      <c r="W1018" s="235">
        <v>1896.72</v>
      </c>
    </row>
    <row r="1019" spans="21:23">
      <c r="U1019" s="233">
        <f t="shared" si="15"/>
        <v>40817</v>
      </c>
      <c r="V1019" s="234">
        <v>40830</v>
      </c>
      <c r="W1019" s="235">
        <v>1909.12</v>
      </c>
    </row>
    <row r="1020" spans="21:23">
      <c r="U1020" s="233">
        <f t="shared" si="15"/>
        <v>40817</v>
      </c>
      <c r="V1020" s="234">
        <v>40831</v>
      </c>
      <c r="W1020" s="235">
        <v>1895.33</v>
      </c>
    </row>
    <row r="1021" spans="21:23">
      <c r="U1021" s="233">
        <f t="shared" si="15"/>
        <v>40817</v>
      </c>
      <c r="V1021" s="234">
        <v>40832</v>
      </c>
      <c r="W1021" s="235">
        <v>1895.33</v>
      </c>
    </row>
    <row r="1022" spans="21:23">
      <c r="U1022" s="233">
        <f t="shared" si="15"/>
        <v>40817</v>
      </c>
      <c r="V1022" s="234">
        <v>40833</v>
      </c>
      <c r="W1022" s="235">
        <v>1895.33</v>
      </c>
    </row>
    <row r="1023" spans="21:23">
      <c r="U1023" s="233">
        <f t="shared" si="15"/>
        <v>40817</v>
      </c>
      <c r="V1023" s="234">
        <v>40834</v>
      </c>
      <c r="W1023" s="235">
        <v>1895.33</v>
      </c>
    </row>
    <row r="1024" spans="21:23">
      <c r="U1024" s="233">
        <f t="shared" si="15"/>
        <v>40817</v>
      </c>
      <c r="V1024" s="234">
        <v>40835</v>
      </c>
      <c r="W1024" s="235">
        <v>1902.47</v>
      </c>
    </row>
    <row r="1025" spans="21:23">
      <c r="U1025" s="233">
        <f t="shared" si="15"/>
        <v>40817</v>
      </c>
      <c r="V1025" s="234">
        <v>40836</v>
      </c>
      <c r="W1025" s="235">
        <v>1900.1</v>
      </c>
    </row>
    <row r="1026" spans="21:23">
      <c r="U1026" s="233">
        <f t="shared" si="15"/>
        <v>40817</v>
      </c>
      <c r="V1026" s="234">
        <v>40837</v>
      </c>
      <c r="W1026" s="235">
        <v>1905.95</v>
      </c>
    </row>
    <row r="1027" spans="21:23">
      <c r="U1027" s="233">
        <f t="shared" ref="U1027:U1090" si="16">+DATE(YEAR(V1027),MONTH(V1027),1)</f>
        <v>40817</v>
      </c>
      <c r="V1027" s="234">
        <v>40838</v>
      </c>
      <c r="W1027" s="235">
        <v>1897.45</v>
      </c>
    </row>
    <row r="1028" spans="21:23">
      <c r="U1028" s="233">
        <f t="shared" si="16"/>
        <v>40817</v>
      </c>
      <c r="V1028" s="234">
        <v>40839</v>
      </c>
      <c r="W1028" s="235">
        <v>1897.45</v>
      </c>
    </row>
    <row r="1029" spans="21:23">
      <c r="U1029" s="233">
        <f t="shared" si="16"/>
        <v>40817</v>
      </c>
      <c r="V1029" s="234">
        <v>40840</v>
      </c>
      <c r="W1029" s="235">
        <v>1897.45</v>
      </c>
    </row>
    <row r="1030" spans="21:23">
      <c r="U1030" s="233">
        <f t="shared" si="16"/>
        <v>40817</v>
      </c>
      <c r="V1030" s="234">
        <v>40841</v>
      </c>
      <c r="W1030" s="235">
        <v>1878.78</v>
      </c>
    </row>
    <row r="1031" spans="21:23">
      <c r="U1031" s="233">
        <f t="shared" si="16"/>
        <v>40817</v>
      </c>
      <c r="V1031" s="234">
        <v>40842</v>
      </c>
      <c r="W1031" s="235">
        <v>1875.55</v>
      </c>
    </row>
    <row r="1032" spans="21:23">
      <c r="U1032" s="233">
        <f t="shared" si="16"/>
        <v>40817</v>
      </c>
      <c r="V1032" s="234">
        <v>40843</v>
      </c>
      <c r="W1032" s="235">
        <v>1878.1</v>
      </c>
    </row>
    <row r="1033" spans="21:23">
      <c r="U1033" s="233">
        <f t="shared" si="16"/>
        <v>40817</v>
      </c>
      <c r="V1033" s="234">
        <v>40844</v>
      </c>
      <c r="W1033" s="235">
        <v>1862.84</v>
      </c>
    </row>
    <row r="1034" spans="21:23">
      <c r="U1034" s="233">
        <f t="shared" si="16"/>
        <v>40817</v>
      </c>
      <c r="V1034" s="234">
        <v>40845</v>
      </c>
      <c r="W1034" s="235">
        <v>1863.06</v>
      </c>
    </row>
    <row r="1035" spans="21:23">
      <c r="U1035" s="233">
        <f t="shared" si="16"/>
        <v>40817</v>
      </c>
      <c r="V1035" s="234">
        <v>40846</v>
      </c>
      <c r="W1035" s="235">
        <v>1863.06</v>
      </c>
    </row>
    <row r="1036" spans="21:23">
      <c r="U1036" s="233">
        <f t="shared" si="16"/>
        <v>40817</v>
      </c>
      <c r="V1036" s="234">
        <v>40847</v>
      </c>
      <c r="W1036" s="235">
        <v>1863.06</v>
      </c>
    </row>
    <row r="1037" spans="21:23">
      <c r="U1037" s="233">
        <f t="shared" si="16"/>
        <v>40848</v>
      </c>
      <c r="V1037" s="234">
        <v>40848</v>
      </c>
      <c r="W1037" s="235">
        <v>1871.49</v>
      </c>
    </row>
    <row r="1038" spans="21:23">
      <c r="U1038" s="233">
        <f t="shared" si="16"/>
        <v>40848</v>
      </c>
      <c r="V1038" s="234">
        <v>40849</v>
      </c>
      <c r="W1038" s="235">
        <v>1891.38</v>
      </c>
    </row>
    <row r="1039" spans="21:23">
      <c r="U1039" s="233">
        <f t="shared" si="16"/>
        <v>40848</v>
      </c>
      <c r="V1039" s="234">
        <v>40850</v>
      </c>
      <c r="W1039" s="235">
        <v>1889.66</v>
      </c>
    </row>
    <row r="1040" spans="21:23">
      <c r="U1040" s="233">
        <f t="shared" si="16"/>
        <v>40848</v>
      </c>
      <c r="V1040" s="234">
        <v>40851</v>
      </c>
      <c r="W1040" s="235">
        <v>1905.38</v>
      </c>
    </row>
    <row r="1041" spans="21:23">
      <c r="U1041" s="233">
        <f t="shared" si="16"/>
        <v>40848</v>
      </c>
      <c r="V1041" s="234">
        <v>40852</v>
      </c>
      <c r="W1041" s="235">
        <v>1915.72</v>
      </c>
    </row>
    <row r="1042" spans="21:23">
      <c r="U1042" s="233">
        <f t="shared" si="16"/>
        <v>40848</v>
      </c>
      <c r="V1042" s="234">
        <v>40853</v>
      </c>
      <c r="W1042" s="235">
        <v>1915.72</v>
      </c>
    </row>
    <row r="1043" spans="21:23">
      <c r="U1043" s="233">
        <f t="shared" si="16"/>
        <v>40848</v>
      </c>
      <c r="V1043" s="234">
        <v>40854</v>
      </c>
      <c r="W1043" s="235">
        <v>1915.72</v>
      </c>
    </row>
    <row r="1044" spans="21:23">
      <c r="U1044" s="233">
        <f t="shared" si="16"/>
        <v>40848</v>
      </c>
      <c r="V1044" s="234">
        <v>40855</v>
      </c>
      <c r="W1044" s="235">
        <v>1915.72</v>
      </c>
    </row>
    <row r="1045" spans="21:23">
      <c r="U1045" s="233">
        <f t="shared" si="16"/>
        <v>40848</v>
      </c>
      <c r="V1045" s="234">
        <v>40856</v>
      </c>
      <c r="W1045" s="235">
        <v>1908.71</v>
      </c>
    </row>
    <row r="1046" spans="21:23">
      <c r="U1046" s="233">
        <f t="shared" si="16"/>
        <v>40848</v>
      </c>
      <c r="V1046" s="234">
        <v>40857</v>
      </c>
      <c r="W1046" s="235">
        <v>1917.69</v>
      </c>
    </row>
    <row r="1047" spans="21:23">
      <c r="U1047" s="233">
        <f t="shared" si="16"/>
        <v>40848</v>
      </c>
      <c r="V1047" s="234">
        <v>40858</v>
      </c>
      <c r="W1047" s="235">
        <v>1913.65</v>
      </c>
    </row>
    <row r="1048" spans="21:23">
      <c r="U1048" s="233">
        <f t="shared" si="16"/>
        <v>40848</v>
      </c>
      <c r="V1048" s="234">
        <v>40859</v>
      </c>
      <c r="W1048" s="235">
        <v>1913.65</v>
      </c>
    </row>
    <row r="1049" spans="21:23">
      <c r="U1049" s="233">
        <f t="shared" si="16"/>
        <v>40848</v>
      </c>
      <c r="V1049" s="234">
        <v>40860</v>
      </c>
      <c r="W1049" s="235">
        <v>1913.65</v>
      </c>
    </row>
    <row r="1050" spans="21:23">
      <c r="U1050" s="233">
        <f t="shared" si="16"/>
        <v>40848</v>
      </c>
      <c r="V1050" s="234">
        <v>40861</v>
      </c>
      <c r="W1050" s="235">
        <v>1913.65</v>
      </c>
    </row>
    <row r="1051" spans="21:23">
      <c r="U1051" s="233">
        <f t="shared" si="16"/>
        <v>40848</v>
      </c>
      <c r="V1051" s="234">
        <v>40862</v>
      </c>
      <c r="W1051" s="235">
        <v>1913.65</v>
      </c>
    </row>
    <row r="1052" spans="21:23">
      <c r="U1052" s="233">
        <f t="shared" si="16"/>
        <v>40848</v>
      </c>
      <c r="V1052" s="234">
        <v>40863</v>
      </c>
      <c r="W1052" s="235">
        <v>1915.41</v>
      </c>
    </row>
    <row r="1053" spans="21:23">
      <c r="U1053" s="233">
        <f t="shared" si="16"/>
        <v>40848</v>
      </c>
      <c r="V1053" s="234">
        <v>40864</v>
      </c>
      <c r="W1053" s="235">
        <v>1912.2</v>
      </c>
    </row>
    <row r="1054" spans="21:23">
      <c r="U1054" s="233">
        <f t="shared" si="16"/>
        <v>40848</v>
      </c>
      <c r="V1054" s="234">
        <v>40865</v>
      </c>
      <c r="W1054" s="235">
        <v>1910.83</v>
      </c>
    </row>
    <row r="1055" spans="21:23">
      <c r="U1055" s="233">
        <f t="shared" si="16"/>
        <v>40848</v>
      </c>
      <c r="V1055" s="234">
        <v>40866</v>
      </c>
      <c r="W1055" s="235">
        <v>1917.45</v>
      </c>
    </row>
    <row r="1056" spans="21:23">
      <c r="U1056" s="233">
        <f t="shared" si="16"/>
        <v>40848</v>
      </c>
      <c r="V1056" s="234">
        <v>40867</v>
      </c>
      <c r="W1056" s="235">
        <v>1917.45</v>
      </c>
    </row>
    <row r="1057" spans="21:23">
      <c r="U1057" s="233">
        <f t="shared" si="16"/>
        <v>40848</v>
      </c>
      <c r="V1057" s="234">
        <v>40868</v>
      </c>
      <c r="W1057" s="235">
        <v>1917.45</v>
      </c>
    </row>
    <row r="1058" spans="21:23">
      <c r="U1058" s="233">
        <f t="shared" si="16"/>
        <v>40848</v>
      </c>
      <c r="V1058" s="234">
        <v>40869</v>
      </c>
      <c r="W1058" s="235">
        <v>1928.47</v>
      </c>
    </row>
    <row r="1059" spans="21:23">
      <c r="U1059" s="233">
        <f t="shared" si="16"/>
        <v>40848</v>
      </c>
      <c r="V1059" s="234">
        <v>40870</v>
      </c>
      <c r="W1059" s="235">
        <v>1925.39</v>
      </c>
    </row>
    <row r="1060" spans="21:23">
      <c r="U1060" s="233">
        <f t="shared" si="16"/>
        <v>40848</v>
      </c>
      <c r="V1060" s="234">
        <v>40871</v>
      </c>
      <c r="W1060" s="235">
        <v>1932.63</v>
      </c>
    </row>
    <row r="1061" spans="21:23">
      <c r="U1061" s="233">
        <f t="shared" si="16"/>
        <v>40848</v>
      </c>
      <c r="V1061" s="234">
        <v>40872</v>
      </c>
      <c r="W1061" s="235">
        <v>1932.63</v>
      </c>
    </row>
    <row r="1062" spans="21:23">
      <c r="U1062" s="233">
        <f t="shared" si="16"/>
        <v>40848</v>
      </c>
      <c r="V1062" s="234">
        <v>40873</v>
      </c>
      <c r="W1062" s="235">
        <v>1948.48</v>
      </c>
    </row>
    <row r="1063" spans="21:23">
      <c r="U1063" s="233">
        <f t="shared" si="16"/>
        <v>40848</v>
      </c>
      <c r="V1063" s="234">
        <v>40874</v>
      </c>
      <c r="W1063" s="235">
        <v>1948.48</v>
      </c>
    </row>
    <row r="1064" spans="21:23">
      <c r="U1064" s="233">
        <f t="shared" si="16"/>
        <v>40848</v>
      </c>
      <c r="V1064" s="234">
        <v>40875</v>
      </c>
      <c r="W1064" s="235">
        <v>1948.48</v>
      </c>
    </row>
    <row r="1065" spans="21:23">
      <c r="U1065" s="233">
        <f t="shared" si="16"/>
        <v>40848</v>
      </c>
      <c r="V1065" s="234">
        <v>40876</v>
      </c>
      <c r="W1065" s="235">
        <v>1946.28</v>
      </c>
    </row>
    <row r="1066" spans="21:23">
      <c r="U1066" s="233">
        <f t="shared" si="16"/>
        <v>40848</v>
      </c>
      <c r="V1066" s="234">
        <v>40877</v>
      </c>
      <c r="W1066" s="235">
        <v>1967.18</v>
      </c>
    </row>
    <row r="1067" spans="21:23">
      <c r="U1067" s="233">
        <f t="shared" si="16"/>
        <v>40878</v>
      </c>
      <c r="V1067" s="234">
        <v>40878</v>
      </c>
      <c r="W1067" s="235">
        <v>1948.51</v>
      </c>
    </row>
    <row r="1068" spans="21:23">
      <c r="U1068" s="233">
        <f t="shared" si="16"/>
        <v>40878</v>
      </c>
      <c r="V1068" s="234">
        <v>40879</v>
      </c>
      <c r="W1068" s="235">
        <v>1949.56</v>
      </c>
    </row>
    <row r="1069" spans="21:23">
      <c r="U1069" s="233">
        <f t="shared" si="16"/>
        <v>40878</v>
      </c>
      <c r="V1069" s="234">
        <v>40880</v>
      </c>
      <c r="W1069" s="235">
        <v>1938.83</v>
      </c>
    </row>
    <row r="1070" spans="21:23">
      <c r="U1070" s="233">
        <f t="shared" si="16"/>
        <v>40878</v>
      </c>
      <c r="V1070" s="234">
        <v>40881</v>
      </c>
      <c r="W1070" s="235">
        <v>1938.83</v>
      </c>
    </row>
    <row r="1071" spans="21:23">
      <c r="U1071" s="233">
        <f t="shared" si="16"/>
        <v>40878</v>
      </c>
      <c r="V1071" s="234">
        <v>40882</v>
      </c>
      <c r="W1071" s="235">
        <v>1938.83</v>
      </c>
    </row>
    <row r="1072" spans="21:23">
      <c r="U1072" s="233">
        <f t="shared" si="16"/>
        <v>40878</v>
      </c>
      <c r="V1072" s="234">
        <v>40883</v>
      </c>
      <c r="W1072" s="235">
        <v>1936.29</v>
      </c>
    </row>
    <row r="1073" spans="21:23">
      <c r="U1073" s="233">
        <f t="shared" si="16"/>
        <v>40878</v>
      </c>
      <c r="V1073" s="234">
        <v>40884</v>
      </c>
      <c r="W1073" s="235">
        <v>1936.11</v>
      </c>
    </row>
    <row r="1074" spans="21:23">
      <c r="U1074" s="233">
        <f t="shared" si="16"/>
        <v>40878</v>
      </c>
      <c r="V1074" s="234">
        <v>40885</v>
      </c>
      <c r="W1074" s="235">
        <v>1930.57</v>
      </c>
    </row>
    <row r="1075" spans="21:23">
      <c r="U1075" s="233">
        <f t="shared" si="16"/>
        <v>40878</v>
      </c>
      <c r="V1075" s="234">
        <v>40886</v>
      </c>
      <c r="W1075" s="235">
        <v>1930.57</v>
      </c>
    </row>
    <row r="1076" spans="21:23">
      <c r="U1076" s="233">
        <f t="shared" si="16"/>
        <v>40878</v>
      </c>
      <c r="V1076" s="234">
        <v>40887</v>
      </c>
      <c r="W1076" s="235">
        <v>1927.1</v>
      </c>
    </row>
    <row r="1077" spans="21:23">
      <c r="U1077" s="233">
        <f t="shared" si="16"/>
        <v>40878</v>
      </c>
      <c r="V1077" s="234">
        <v>40888</v>
      </c>
      <c r="W1077" s="235">
        <v>1927.1</v>
      </c>
    </row>
    <row r="1078" spans="21:23">
      <c r="U1078" s="233">
        <f t="shared" si="16"/>
        <v>40878</v>
      </c>
      <c r="V1078" s="234">
        <v>40889</v>
      </c>
      <c r="W1078" s="235">
        <v>1927.1</v>
      </c>
    </row>
    <row r="1079" spans="21:23">
      <c r="U1079" s="233">
        <f t="shared" si="16"/>
        <v>40878</v>
      </c>
      <c r="V1079" s="234">
        <v>40890</v>
      </c>
      <c r="W1079" s="235">
        <v>1932.3</v>
      </c>
    </row>
    <row r="1080" spans="21:23">
      <c r="U1080" s="233">
        <f t="shared" si="16"/>
        <v>40878</v>
      </c>
      <c r="V1080" s="234">
        <v>40891</v>
      </c>
      <c r="W1080" s="235">
        <v>1929.01</v>
      </c>
    </row>
    <row r="1081" spans="21:23">
      <c r="U1081" s="233">
        <f t="shared" si="16"/>
        <v>40878</v>
      </c>
      <c r="V1081" s="234">
        <v>40892</v>
      </c>
      <c r="W1081" s="235">
        <v>1937.6</v>
      </c>
    </row>
    <row r="1082" spans="21:23">
      <c r="U1082" s="233">
        <f t="shared" si="16"/>
        <v>40878</v>
      </c>
      <c r="V1082" s="234">
        <v>40893</v>
      </c>
      <c r="W1082" s="235">
        <v>1935.96</v>
      </c>
    </row>
    <row r="1083" spans="21:23">
      <c r="U1083" s="233">
        <f t="shared" si="16"/>
        <v>40878</v>
      </c>
      <c r="V1083" s="234">
        <v>40894</v>
      </c>
      <c r="W1083" s="235">
        <v>1935.64</v>
      </c>
    </row>
    <row r="1084" spans="21:23">
      <c r="U1084" s="233">
        <f t="shared" si="16"/>
        <v>40878</v>
      </c>
      <c r="V1084" s="234">
        <v>40895</v>
      </c>
      <c r="W1084" s="235">
        <v>1935.64</v>
      </c>
    </row>
    <row r="1085" spans="21:23">
      <c r="U1085" s="233">
        <f t="shared" si="16"/>
        <v>40878</v>
      </c>
      <c r="V1085" s="234">
        <v>40896</v>
      </c>
      <c r="W1085" s="235">
        <v>1935.64</v>
      </c>
    </row>
    <row r="1086" spans="21:23">
      <c r="U1086" s="233">
        <f t="shared" si="16"/>
        <v>40878</v>
      </c>
      <c r="V1086" s="234">
        <v>40897</v>
      </c>
      <c r="W1086" s="235">
        <v>1939.39</v>
      </c>
    </row>
    <row r="1087" spans="21:23">
      <c r="U1087" s="233">
        <f t="shared" si="16"/>
        <v>40878</v>
      </c>
      <c r="V1087" s="234">
        <v>40898</v>
      </c>
      <c r="W1087" s="235">
        <v>1932.08</v>
      </c>
    </row>
    <row r="1088" spans="21:23">
      <c r="U1088" s="233">
        <f t="shared" si="16"/>
        <v>40878</v>
      </c>
      <c r="V1088" s="234">
        <v>40899</v>
      </c>
      <c r="W1088" s="235">
        <v>1935.72</v>
      </c>
    </row>
    <row r="1089" spans="21:23">
      <c r="U1089" s="233">
        <f t="shared" si="16"/>
        <v>40878</v>
      </c>
      <c r="V1089" s="234">
        <v>40900</v>
      </c>
      <c r="W1089" s="235">
        <v>1927.71</v>
      </c>
    </row>
    <row r="1090" spans="21:23">
      <c r="U1090" s="233">
        <f t="shared" si="16"/>
        <v>40878</v>
      </c>
      <c r="V1090" s="234">
        <v>40901</v>
      </c>
      <c r="W1090" s="235">
        <v>1920.93</v>
      </c>
    </row>
    <row r="1091" spans="21:23">
      <c r="U1091" s="233">
        <f t="shared" ref="U1091:U1154" si="17">+DATE(YEAR(V1091),MONTH(V1091),1)</f>
        <v>40878</v>
      </c>
      <c r="V1091" s="234">
        <v>40902</v>
      </c>
      <c r="W1091" s="235">
        <v>1920.93</v>
      </c>
    </row>
    <row r="1092" spans="21:23">
      <c r="U1092" s="233">
        <f t="shared" si="17"/>
        <v>40878</v>
      </c>
      <c r="V1092" s="234">
        <v>40903</v>
      </c>
      <c r="W1092" s="235">
        <v>1920.93</v>
      </c>
    </row>
    <row r="1093" spans="21:23">
      <c r="U1093" s="233">
        <f t="shared" si="17"/>
        <v>40878</v>
      </c>
      <c r="V1093" s="234">
        <v>40904</v>
      </c>
      <c r="W1093" s="235">
        <v>1920.93</v>
      </c>
    </row>
    <row r="1094" spans="21:23">
      <c r="U1094" s="233">
        <f t="shared" si="17"/>
        <v>40878</v>
      </c>
      <c r="V1094" s="234">
        <v>40905</v>
      </c>
      <c r="W1094" s="235">
        <v>1920.16</v>
      </c>
    </row>
    <row r="1095" spans="21:23">
      <c r="U1095" s="233">
        <f t="shared" si="17"/>
        <v>40878</v>
      </c>
      <c r="V1095" s="234">
        <v>40906</v>
      </c>
      <c r="W1095" s="235">
        <v>1938.52</v>
      </c>
    </row>
    <row r="1096" spans="21:23">
      <c r="U1096" s="233">
        <f t="shared" si="17"/>
        <v>40878</v>
      </c>
      <c r="V1096" s="234">
        <v>40907</v>
      </c>
      <c r="W1096" s="235">
        <v>1942.7</v>
      </c>
    </row>
    <row r="1097" spans="21:23">
      <c r="U1097" s="233">
        <f t="shared" si="17"/>
        <v>40878</v>
      </c>
      <c r="V1097" s="234">
        <v>40908</v>
      </c>
      <c r="W1097" s="235">
        <v>1942.7</v>
      </c>
    </row>
    <row r="1098" spans="21:23">
      <c r="U1098" s="233">
        <f t="shared" si="17"/>
        <v>40909</v>
      </c>
      <c r="V1098" s="234">
        <v>40909</v>
      </c>
      <c r="W1098" s="235">
        <v>1942.7</v>
      </c>
    </row>
    <row r="1099" spans="21:23">
      <c r="U1099" s="233">
        <f t="shared" si="17"/>
        <v>40909</v>
      </c>
      <c r="V1099" s="234">
        <v>40910</v>
      </c>
      <c r="W1099" s="235">
        <v>1942.7</v>
      </c>
    </row>
    <row r="1100" spans="21:23">
      <c r="U1100" s="233">
        <f t="shared" si="17"/>
        <v>40909</v>
      </c>
      <c r="V1100" s="234">
        <v>40911</v>
      </c>
      <c r="W1100" s="235">
        <v>1942.7</v>
      </c>
    </row>
    <row r="1101" spans="21:23">
      <c r="U1101" s="233">
        <f t="shared" si="17"/>
        <v>40909</v>
      </c>
      <c r="V1101" s="234">
        <v>40912</v>
      </c>
      <c r="W1101" s="235">
        <v>1915.02</v>
      </c>
    </row>
    <row r="1102" spans="21:23">
      <c r="U1102" s="233">
        <f t="shared" si="17"/>
        <v>40909</v>
      </c>
      <c r="V1102" s="234">
        <v>40913</v>
      </c>
      <c r="W1102" s="235">
        <v>1898.24</v>
      </c>
    </row>
    <row r="1103" spans="21:23">
      <c r="U1103" s="233">
        <f t="shared" si="17"/>
        <v>40909</v>
      </c>
      <c r="V1103" s="234">
        <v>40914</v>
      </c>
      <c r="W1103" s="235">
        <v>1884.44</v>
      </c>
    </row>
    <row r="1104" spans="21:23">
      <c r="U1104" s="233">
        <f t="shared" si="17"/>
        <v>40909</v>
      </c>
      <c r="V1104" s="234">
        <v>40915</v>
      </c>
      <c r="W1104" s="235">
        <v>1884.47</v>
      </c>
    </row>
    <row r="1105" spans="21:23">
      <c r="U1105" s="233">
        <f t="shared" si="17"/>
        <v>40909</v>
      </c>
      <c r="V1105" s="234">
        <v>40916</v>
      </c>
      <c r="W1105" s="235">
        <v>1884.47</v>
      </c>
    </row>
    <row r="1106" spans="21:23">
      <c r="U1106" s="233">
        <f t="shared" si="17"/>
        <v>40909</v>
      </c>
      <c r="V1106" s="234">
        <v>40917</v>
      </c>
      <c r="W1106" s="235">
        <v>1884.47</v>
      </c>
    </row>
    <row r="1107" spans="21:23">
      <c r="U1107" s="233">
        <f t="shared" si="17"/>
        <v>40909</v>
      </c>
      <c r="V1107" s="234">
        <v>40918</v>
      </c>
      <c r="W1107" s="235">
        <v>1884.47</v>
      </c>
    </row>
    <row r="1108" spans="21:23">
      <c r="U1108" s="233">
        <f t="shared" si="17"/>
        <v>40909</v>
      </c>
      <c r="V1108" s="234">
        <v>40919</v>
      </c>
      <c r="W1108" s="235">
        <v>1865.07</v>
      </c>
    </row>
    <row r="1109" spans="21:23">
      <c r="U1109" s="233">
        <f t="shared" si="17"/>
        <v>40909</v>
      </c>
      <c r="V1109" s="234">
        <v>40920</v>
      </c>
      <c r="W1109" s="235">
        <v>1854.17</v>
      </c>
    </row>
    <row r="1110" spans="21:23">
      <c r="U1110" s="233">
        <f t="shared" si="17"/>
        <v>40909</v>
      </c>
      <c r="V1110" s="234">
        <v>40921</v>
      </c>
      <c r="W1110" s="235">
        <v>1842.47</v>
      </c>
    </row>
    <row r="1111" spans="21:23">
      <c r="U1111" s="233">
        <f t="shared" si="17"/>
        <v>40909</v>
      </c>
      <c r="V1111" s="234">
        <v>40922</v>
      </c>
      <c r="W1111" s="235">
        <v>1841.31</v>
      </c>
    </row>
    <row r="1112" spans="21:23">
      <c r="U1112" s="233">
        <f t="shared" si="17"/>
        <v>40909</v>
      </c>
      <c r="V1112" s="234">
        <v>40923</v>
      </c>
      <c r="W1112" s="235">
        <v>1841.31</v>
      </c>
    </row>
    <row r="1113" spans="21:23">
      <c r="U1113" s="233">
        <f t="shared" si="17"/>
        <v>40909</v>
      </c>
      <c r="V1113" s="234">
        <v>40924</v>
      </c>
      <c r="W1113" s="235">
        <v>1841.31</v>
      </c>
    </row>
    <row r="1114" spans="21:23">
      <c r="U1114" s="233">
        <f t="shared" si="17"/>
        <v>40909</v>
      </c>
      <c r="V1114" s="234">
        <v>40925</v>
      </c>
      <c r="W1114" s="235">
        <v>1841.31</v>
      </c>
    </row>
    <row r="1115" spans="21:23">
      <c r="U1115" s="233">
        <f t="shared" si="17"/>
        <v>40909</v>
      </c>
      <c r="V1115" s="234">
        <v>40926</v>
      </c>
      <c r="W1115" s="235">
        <v>1836.34</v>
      </c>
    </row>
    <row r="1116" spans="21:23">
      <c r="U1116" s="233">
        <f t="shared" si="17"/>
        <v>40909</v>
      </c>
      <c r="V1116" s="234">
        <v>40927</v>
      </c>
      <c r="W1116" s="235">
        <v>1827.24</v>
      </c>
    </row>
    <row r="1117" spans="21:23">
      <c r="U1117" s="233">
        <f t="shared" si="17"/>
        <v>40909</v>
      </c>
      <c r="V1117" s="234">
        <v>40928</v>
      </c>
      <c r="W1117" s="235">
        <v>1821.86</v>
      </c>
    </row>
    <row r="1118" spans="21:23">
      <c r="U1118" s="233">
        <f t="shared" si="17"/>
        <v>40909</v>
      </c>
      <c r="V1118" s="234">
        <v>40929</v>
      </c>
      <c r="W1118" s="235">
        <v>1828.75</v>
      </c>
    </row>
    <row r="1119" spans="21:23">
      <c r="U1119" s="233">
        <f t="shared" si="17"/>
        <v>40909</v>
      </c>
      <c r="V1119" s="234">
        <v>40930</v>
      </c>
      <c r="W1119" s="235">
        <v>1828.75</v>
      </c>
    </row>
    <row r="1120" spans="21:23">
      <c r="U1120" s="233">
        <f t="shared" si="17"/>
        <v>40909</v>
      </c>
      <c r="V1120" s="234">
        <v>40931</v>
      </c>
      <c r="W1120" s="235">
        <v>1828.75</v>
      </c>
    </row>
    <row r="1121" spans="21:23">
      <c r="U1121" s="233">
        <f t="shared" si="17"/>
        <v>40909</v>
      </c>
      <c r="V1121" s="234">
        <v>40932</v>
      </c>
      <c r="W1121" s="235">
        <v>1811.55</v>
      </c>
    </row>
    <row r="1122" spans="21:23">
      <c r="U1122" s="233">
        <f t="shared" si="17"/>
        <v>40909</v>
      </c>
      <c r="V1122" s="234">
        <v>40933</v>
      </c>
      <c r="W1122" s="235">
        <v>1814.58</v>
      </c>
    </row>
    <row r="1123" spans="21:23">
      <c r="U1123" s="233">
        <f t="shared" si="17"/>
        <v>40909</v>
      </c>
      <c r="V1123" s="234">
        <v>40934</v>
      </c>
      <c r="W1123" s="235">
        <v>1814.69</v>
      </c>
    </row>
    <row r="1124" spans="21:23">
      <c r="U1124" s="233">
        <f t="shared" si="17"/>
        <v>40909</v>
      </c>
      <c r="V1124" s="234">
        <v>40935</v>
      </c>
      <c r="W1124" s="235">
        <v>1801.88</v>
      </c>
    </row>
    <row r="1125" spans="21:23">
      <c r="U1125" s="233">
        <f t="shared" si="17"/>
        <v>40909</v>
      </c>
      <c r="V1125" s="234">
        <v>40936</v>
      </c>
      <c r="W1125" s="235">
        <v>1810.55</v>
      </c>
    </row>
    <row r="1126" spans="21:23">
      <c r="U1126" s="233">
        <f t="shared" si="17"/>
        <v>40909</v>
      </c>
      <c r="V1126" s="234">
        <v>40937</v>
      </c>
      <c r="W1126" s="235">
        <v>1810.55</v>
      </c>
    </row>
    <row r="1127" spans="21:23">
      <c r="U1127" s="233">
        <f t="shared" si="17"/>
        <v>40909</v>
      </c>
      <c r="V1127" s="234">
        <v>40938</v>
      </c>
      <c r="W1127" s="235">
        <v>1810.55</v>
      </c>
    </row>
    <row r="1128" spans="21:23">
      <c r="U1128" s="233">
        <f t="shared" si="17"/>
        <v>40909</v>
      </c>
      <c r="V1128" s="234">
        <v>40939</v>
      </c>
      <c r="W1128" s="235">
        <v>1815.08</v>
      </c>
    </row>
    <row r="1129" spans="21:23">
      <c r="U1129" s="233">
        <f t="shared" si="17"/>
        <v>40940</v>
      </c>
      <c r="V1129" s="234">
        <v>40940</v>
      </c>
      <c r="W1129" s="235">
        <v>1805.98</v>
      </c>
    </row>
    <row r="1130" spans="21:23">
      <c r="U1130" s="233">
        <f t="shared" si="17"/>
        <v>40940</v>
      </c>
      <c r="V1130" s="234">
        <v>40941</v>
      </c>
      <c r="W1130" s="235">
        <v>1797.68</v>
      </c>
    </row>
    <row r="1131" spans="21:23">
      <c r="U1131" s="233">
        <f t="shared" si="17"/>
        <v>40940</v>
      </c>
      <c r="V1131" s="234">
        <v>40942</v>
      </c>
      <c r="W1131" s="235">
        <v>1795.55</v>
      </c>
    </row>
    <row r="1132" spans="21:23">
      <c r="U1132" s="233">
        <f t="shared" si="17"/>
        <v>40940</v>
      </c>
      <c r="V1132" s="234">
        <v>40943</v>
      </c>
      <c r="W1132" s="235">
        <v>1784.77</v>
      </c>
    </row>
    <row r="1133" spans="21:23">
      <c r="U1133" s="233">
        <f t="shared" si="17"/>
        <v>40940</v>
      </c>
      <c r="V1133" s="234">
        <v>40944</v>
      </c>
      <c r="W1133" s="235">
        <v>1784.77</v>
      </c>
    </row>
    <row r="1134" spans="21:23">
      <c r="U1134" s="233">
        <f t="shared" si="17"/>
        <v>40940</v>
      </c>
      <c r="V1134" s="234">
        <v>40945</v>
      </c>
      <c r="W1134" s="235">
        <v>1784.77</v>
      </c>
    </row>
    <row r="1135" spans="21:23">
      <c r="U1135" s="233">
        <f t="shared" si="17"/>
        <v>40940</v>
      </c>
      <c r="V1135" s="234">
        <v>40946</v>
      </c>
      <c r="W1135" s="235">
        <v>1787.96</v>
      </c>
    </row>
    <row r="1136" spans="21:23">
      <c r="U1136" s="233">
        <f t="shared" si="17"/>
        <v>40940</v>
      </c>
      <c r="V1136" s="234">
        <v>40947</v>
      </c>
      <c r="W1136" s="235">
        <v>1783.34</v>
      </c>
    </row>
    <row r="1137" spans="21:23">
      <c r="U1137" s="233">
        <f t="shared" si="17"/>
        <v>40940</v>
      </c>
      <c r="V1137" s="234">
        <v>40948</v>
      </c>
      <c r="W1137" s="235">
        <v>1778.9</v>
      </c>
    </row>
    <row r="1138" spans="21:23">
      <c r="U1138" s="233">
        <f t="shared" si="17"/>
        <v>40940</v>
      </c>
      <c r="V1138" s="234">
        <v>40949</v>
      </c>
      <c r="W1138" s="235">
        <v>1774.96</v>
      </c>
    </row>
    <row r="1139" spans="21:23">
      <c r="U1139" s="233">
        <f t="shared" si="17"/>
        <v>40940</v>
      </c>
      <c r="V1139" s="234">
        <v>40950</v>
      </c>
      <c r="W1139" s="235">
        <v>1785.59</v>
      </c>
    </row>
    <row r="1140" spans="21:23">
      <c r="U1140" s="233">
        <f t="shared" si="17"/>
        <v>40940</v>
      </c>
      <c r="V1140" s="234">
        <v>40951</v>
      </c>
      <c r="W1140" s="235">
        <v>1785.59</v>
      </c>
    </row>
    <row r="1141" spans="21:23">
      <c r="U1141" s="233">
        <f t="shared" si="17"/>
        <v>40940</v>
      </c>
      <c r="V1141" s="234">
        <v>40952</v>
      </c>
      <c r="W1141" s="235">
        <v>1785.59</v>
      </c>
    </row>
    <row r="1142" spans="21:23">
      <c r="U1142" s="233">
        <f t="shared" si="17"/>
        <v>40940</v>
      </c>
      <c r="V1142" s="234">
        <v>40953</v>
      </c>
      <c r="W1142" s="235">
        <v>1778.12</v>
      </c>
    </row>
    <row r="1143" spans="21:23">
      <c r="U1143" s="233">
        <f t="shared" si="17"/>
        <v>40940</v>
      </c>
      <c r="V1143" s="234">
        <v>40954</v>
      </c>
      <c r="W1143" s="235">
        <v>1785.24</v>
      </c>
    </row>
    <row r="1144" spans="21:23">
      <c r="U1144" s="233">
        <f t="shared" si="17"/>
        <v>40940</v>
      </c>
      <c r="V1144" s="234">
        <v>40955</v>
      </c>
      <c r="W1144" s="235">
        <v>1791.29</v>
      </c>
    </row>
    <row r="1145" spans="21:23">
      <c r="U1145" s="233">
        <f t="shared" si="17"/>
        <v>40940</v>
      </c>
      <c r="V1145" s="234">
        <v>40956</v>
      </c>
      <c r="W1145" s="235">
        <v>1792.92</v>
      </c>
    </row>
    <row r="1146" spans="21:23">
      <c r="U1146" s="233">
        <f t="shared" si="17"/>
        <v>40940</v>
      </c>
      <c r="V1146" s="234">
        <v>40957</v>
      </c>
      <c r="W1146" s="235">
        <v>1779.81</v>
      </c>
    </row>
    <row r="1147" spans="21:23">
      <c r="U1147" s="233">
        <f t="shared" si="17"/>
        <v>40940</v>
      </c>
      <c r="V1147" s="234">
        <v>40958</v>
      </c>
      <c r="W1147" s="235">
        <v>1779.81</v>
      </c>
    </row>
    <row r="1148" spans="21:23">
      <c r="U1148" s="233">
        <f t="shared" si="17"/>
        <v>40940</v>
      </c>
      <c r="V1148" s="234">
        <v>40959</v>
      </c>
      <c r="W1148" s="235">
        <v>1779.81</v>
      </c>
    </row>
    <row r="1149" spans="21:23">
      <c r="U1149" s="233">
        <f t="shared" si="17"/>
        <v>40940</v>
      </c>
      <c r="V1149" s="234">
        <v>40960</v>
      </c>
      <c r="W1149" s="235">
        <v>1779.81</v>
      </c>
    </row>
    <row r="1150" spans="21:23">
      <c r="U1150" s="233">
        <f t="shared" si="17"/>
        <v>40940</v>
      </c>
      <c r="V1150" s="234">
        <v>40961</v>
      </c>
      <c r="W1150" s="235">
        <v>1777.59</v>
      </c>
    </row>
    <row r="1151" spans="21:23">
      <c r="U1151" s="233">
        <f t="shared" si="17"/>
        <v>40940</v>
      </c>
      <c r="V1151" s="234">
        <v>40962</v>
      </c>
      <c r="W1151" s="235">
        <v>1781.57</v>
      </c>
    </row>
    <row r="1152" spans="21:23">
      <c r="U1152" s="233">
        <f t="shared" si="17"/>
        <v>40940</v>
      </c>
      <c r="V1152" s="234">
        <v>40963</v>
      </c>
      <c r="W1152" s="235">
        <v>1776.11</v>
      </c>
    </row>
    <row r="1153" spans="21:23">
      <c r="U1153" s="233">
        <f t="shared" si="17"/>
        <v>40940</v>
      </c>
      <c r="V1153" s="234">
        <v>40964</v>
      </c>
      <c r="W1153" s="235">
        <v>1772.42</v>
      </c>
    </row>
    <row r="1154" spans="21:23">
      <c r="U1154" s="233">
        <f t="shared" si="17"/>
        <v>40940</v>
      </c>
      <c r="V1154" s="234">
        <v>40965</v>
      </c>
      <c r="W1154" s="235">
        <v>1772.42</v>
      </c>
    </row>
    <row r="1155" spans="21:23">
      <c r="U1155" s="233">
        <f t="shared" ref="U1155:U1218" si="18">+DATE(YEAR(V1155),MONTH(V1155),1)</f>
        <v>40940</v>
      </c>
      <c r="V1155" s="234">
        <v>40966</v>
      </c>
      <c r="W1155" s="235">
        <v>1772.42</v>
      </c>
    </row>
    <row r="1156" spans="21:23">
      <c r="U1156" s="233">
        <f t="shared" si="18"/>
        <v>40940</v>
      </c>
      <c r="V1156" s="234">
        <v>40967</v>
      </c>
      <c r="W1156" s="235">
        <v>1777.27</v>
      </c>
    </row>
    <row r="1157" spans="21:23">
      <c r="U1157" s="233">
        <f t="shared" si="18"/>
        <v>40940</v>
      </c>
      <c r="V1157" s="234">
        <v>40968</v>
      </c>
      <c r="W1157" s="235">
        <v>1767.83</v>
      </c>
    </row>
    <row r="1158" spans="21:23">
      <c r="U1158" s="233">
        <f t="shared" si="18"/>
        <v>40969</v>
      </c>
      <c r="V1158" s="234">
        <v>40969</v>
      </c>
      <c r="W1158" s="235">
        <v>1766.85</v>
      </c>
    </row>
    <row r="1159" spans="21:23">
      <c r="U1159" s="233">
        <f t="shared" si="18"/>
        <v>40969</v>
      </c>
      <c r="V1159" s="234">
        <v>40970</v>
      </c>
      <c r="W1159" s="235">
        <v>1770.7</v>
      </c>
    </row>
    <row r="1160" spans="21:23">
      <c r="U1160" s="233">
        <f t="shared" si="18"/>
        <v>40969</v>
      </c>
      <c r="V1160" s="234">
        <v>40971</v>
      </c>
      <c r="W1160" s="235">
        <v>1775.69</v>
      </c>
    </row>
    <row r="1161" spans="21:23">
      <c r="U1161" s="233">
        <f t="shared" si="18"/>
        <v>40969</v>
      </c>
      <c r="V1161" s="234">
        <v>40972</v>
      </c>
      <c r="W1161" s="235">
        <v>1775.69</v>
      </c>
    </row>
    <row r="1162" spans="21:23">
      <c r="U1162" s="233">
        <f t="shared" si="18"/>
        <v>40969</v>
      </c>
      <c r="V1162" s="234">
        <v>40973</v>
      </c>
      <c r="W1162" s="235">
        <v>1775.69</v>
      </c>
    </row>
    <row r="1163" spans="21:23">
      <c r="U1163" s="233">
        <f t="shared" si="18"/>
        <v>40969</v>
      </c>
      <c r="V1163" s="234">
        <v>40974</v>
      </c>
      <c r="W1163" s="235">
        <v>1774.03</v>
      </c>
    </row>
    <row r="1164" spans="21:23">
      <c r="U1164" s="233">
        <f t="shared" si="18"/>
        <v>40969</v>
      </c>
      <c r="V1164" s="234">
        <v>40975</v>
      </c>
      <c r="W1164" s="235">
        <v>1779.32</v>
      </c>
    </row>
    <row r="1165" spans="21:23">
      <c r="U1165" s="233">
        <f t="shared" si="18"/>
        <v>40969</v>
      </c>
      <c r="V1165" s="234">
        <v>40976</v>
      </c>
      <c r="W1165" s="235">
        <v>1773.88</v>
      </c>
    </row>
    <row r="1166" spans="21:23">
      <c r="U1166" s="233">
        <f t="shared" si="18"/>
        <v>40969</v>
      </c>
      <c r="V1166" s="234">
        <v>40977</v>
      </c>
      <c r="W1166" s="235">
        <v>1765.06</v>
      </c>
    </row>
    <row r="1167" spans="21:23">
      <c r="U1167" s="233">
        <f t="shared" si="18"/>
        <v>40969</v>
      </c>
      <c r="V1167" s="234">
        <v>40978</v>
      </c>
      <c r="W1167" s="235">
        <v>1762.08</v>
      </c>
    </row>
    <row r="1168" spans="21:23">
      <c r="U1168" s="233">
        <f t="shared" si="18"/>
        <v>40969</v>
      </c>
      <c r="V1168" s="234">
        <v>40979</v>
      </c>
      <c r="W1168" s="235">
        <v>1762.08</v>
      </c>
    </row>
    <row r="1169" spans="21:23">
      <c r="U1169" s="233">
        <f t="shared" si="18"/>
        <v>40969</v>
      </c>
      <c r="V1169" s="234">
        <v>40980</v>
      </c>
      <c r="W1169" s="235">
        <v>1762.08</v>
      </c>
    </row>
    <row r="1170" spans="21:23">
      <c r="U1170" s="233">
        <f t="shared" si="18"/>
        <v>40969</v>
      </c>
      <c r="V1170" s="234">
        <v>40981</v>
      </c>
      <c r="W1170" s="235">
        <v>1766.1</v>
      </c>
    </row>
    <row r="1171" spans="21:23">
      <c r="U1171" s="233">
        <f t="shared" si="18"/>
        <v>40969</v>
      </c>
      <c r="V1171" s="234">
        <v>40982</v>
      </c>
      <c r="W1171" s="235">
        <v>1760.77</v>
      </c>
    </row>
    <row r="1172" spans="21:23">
      <c r="U1172" s="233">
        <f t="shared" si="18"/>
        <v>40969</v>
      </c>
      <c r="V1172" s="234">
        <v>40983</v>
      </c>
      <c r="W1172" s="235">
        <v>1761.04</v>
      </c>
    </row>
    <row r="1173" spans="21:23">
      <c r="U1173" s="233">
        <f t="shared" si="18"/>
        <v>40969</v>
      </c>
      <c r="V1173" s="234">
        <v>40984</v>
      </c>
      <c r="W1173" s="235">
        <v>1761.02</v>
      </c>
    </row>
    <row r="1174" spans="21:23">
      <c r="U1174" s="233">
        <f t="shared" si="18"/>
        <v>40969</v>
      </c>
      <c r="V1174" s="234">
        <v>40985</v>
      </c>
      <c r="W1174" s="235">
        <v>1758.38</v>
      </c>
    </row>
    <row r="1175" spans="21:23">
      <c r="U1175" s="233">
        <f t="shared" si="18"/>
        <v>40969</v>
      </c>
      <c r="V1175" s="234">
        <v>40986</v>
      </c>
      <c r="W1175" s="235">
        <v>1758.38</v>
      </c>
    </row>
    <row r="1176" spans="21:23">
      <c r="U1176" s="233">
        <f t="shared" si="18"/>
        <v>40969</v>
      </c>
      <c r="V1176" s="234">
        <v>40987</v>
      </c>
      <c r="W1176" s="235">
        <v>1758.38</v>
      </c>
    </row>
    <row r="1177" spans="21:23">
      <c r="U1177" s="233">
        <f t="shared" si="18"/>
        <v>40969</v>
      </c>
      <c r="V1177" s="234">
        <v>40988</v>
      </c>
      <c r="W1177" s="235">
        <v>1758.38</v>
      </c>
    </row>
    <row r="1178" spans="21:23">
      <c r="U1178" s="233">
        <f t="shared" si="18"/>
        <v>40969</v>
      </c>
      <c r="V1178" s="234">
        <v>40989</v>
      </c>
      <c r="W1178" s="235">
        <v>1759.78</v>
      </c>
    </row>
    <row r="1179" spans="21:23">
      <c r="U1179" s="233">
        <f t="shared" si="18"/>
        <v>40969</v>
      </c>
      <c r="V1179" s="234">
        <v>40990</v>
      </c>
      <c r="W1179" s="235">
        <v>1758.03</v>
      </c>
    </row>
    <row r="1180" spans="21:23">
      <c r="U1180" s="233">
        <f t="shared" si="18"/>
        <v>40969</v>
      </c>
      <c r="V1180" s="234">
        <v>40991</v>
      </c>
      <c r="W1180" s="235">
        <v>1761.87</v>
      </c>
    </row>
    <row r="1181" spans="21:23">
      <c r="U1181" s="233">
        <f t="shared" si="18"/>
        <v>40969</v>
      </c>
      <c r="V1181" s="234">
        <v>40992</v>
      </c>
      <c r="W1181" s="235">
        <v>1760.17</v>
      </c>
    </row>
    <row r="1182" spans="21:23">
      <c r="U1182" s="233">
        <f t="shared" si="18"/>
        <v>40969</v>
      </c>
      <c r="V1182" s="234">
        <v>40993</v>
      </c>
      <c r="W1182" s="235">
        <v>1760.17</v>
      </c>
    </row>
    <row r="1183" spans="21:23">
      <c r="U1183" s="233">
        <f t="shared" si="18"/>
        <v>40969</v>
      </c>
      <c r="V1183" s="234">
        <v>40994</v>
      </c>
      <c r="W1183" s="235">
        <v>1760.17</v>
      </c>
    </row>
    <row r="1184" spans="21:23">
      <c r="U1184" s="233">
        <f t="shared" si="18"/>
        <v>40969</v>
      </c>
      <c r="V1184" s="234">
        <v>40995</v>
      </c>
      <c r="W1184" s="235">
        <v>1759.58</v>
      </c>
    </row>
    <row r="1185" spans="21:23">
      <c r="U1185" s="233">
        <f t="shared" si="18"/>
        <v>40969</v>
      </c>
      <c r="V1185" s="234">
        <v>40996</v>
      </c>
      <c r="W1185" s="235">
        <v>1762.93</v>
      </c>
    </row>
    <row r="1186" spans="21:23">
      <c r="U1186" s="233">
        <f t="shared" si="18"/>
        <v>40969</v>
      </c>
      <c r="V1186" s="234">
        <v>40997</v>
      </c>
      <c r="W1186" s="235">
        <v>1771.25</v>
      </c>
    </row>
    <row r="1187" spans="21:23">
      <c r="U1187" s="233">
        <f t="shared" si="18"/>
        <v>40969</v>
      </c>
      <c r="V1187" s="234">
        <v>40998</v>
      </c>
      <c r="W1187" s="235">
        <v>1784.66</v>
      </c>
    </row>
    <row r="1188" spans="21:23">
      <c r="U1188" s="233">
        <f t="shared" si="18"/>
        <v>40969</v>
      </c>
      <c r="V1188" s="234">
        <v>40999</v>
      </c>
      <c r="W1188" s="235">
        <v>1792.07</v>
      </c>
    </row>
    <row r="1189" spans="21:23">
      <c r="U1189" s="233">
        <f t="shared" si="18"/>
        <v>41000</v>
      </c>
      <c r="V1189" s="234">
        <v>41000</v>
      </c>
      <c r="W1189" s="235">
        <v>1792.07</v>
      </c>
    </row>
    <row r="1190" spans="21:23">
      <c r="U1190" s="233">
        <f t="shared" si="18"/>
        <v>41000</v>
      </c>
      <c r="V1190" s="234">
        <v>41001</v>
      </c>
      <c r="W1190" s="235">
        <v>1792.07</v>
      </c>
    </row>
    <row r="1191" spans="21:23">
      <c r="U1191" s="233">
        <f t="shared" si="18"/>
        <v>41000</v>
      </c>
      <c r="V1191" s="234">
        <v>41002</v>
      </c>
      <c r="W1191" s="235">
        <v>1779.13</v>
      </c>
    </row>
    <row r="1192" spans="21:23">
      <c r="U1192" s="233">
        <f t="shared" si="18"/>
        <v>41000</v>
      </c>
      <c r="V1192" s="234">
        <v>41003</v>
      </c>
      <c r="W1192" s="235">
        <v>1767.84</v>
      </c>
    </row>
    <row r="1193" spans="21:23">
      <c r="U1193" s="233">
        <f t="shared" si="18"/>
        <v>41000</v>
      </c>
      <c r="V1193" s="234">
        <v>41004</v>
      </c>
      <c r="W1193" s="235">
        <v>1772.58</v>
      </c>
    </row>
    <row r="1194" spans="21:23">
      <c r="U1194" s="233">
        <f t="shared" si="18"/>
        <v>41000</v>
      </c>
      <c r="V1194" s="234">
        <v>41005</v>
      </c>
      <c r="W1194" s="235">
        <v>1772.58</v>
      </c>
    </row>
    <row r="1195" spans="21:23">
      <c r="U1195" s="233">
        <f t="shared" si="18"/>
        <v>41000</v>
      </c>
      <c r="V1195" s="234">
        <v>41006</v>
      </c>
      <c r="W1195" s="235">
        <v>1772.58</v>
      </c>
    </row>
    <row r="1196" spans="21:23">
      <c r="U1196" s="233">
        <f t="shared" si="18"/>
        <v>41000</v>
      </c>
      <c r="V1196" s="234">
        <v>41007</v>
      </c>
      <c r="W1196" s="235">
        <v>1772.58</v>
      </c>
    </row>
    <row r="1197" spans="21:23">
      <c r="U1197" s="233">
        <f t="shared" si="18"/>
        <v>41000</v>
      </c>
      <c r="V1197" s="234">
        <v>41008</v>
      </c>
      <c r="W1197" s="235">
        <v>1772.58</v>
      </c>
    </row>
    <row r="1198" spans="21:23">
      <c r="U1198" s="233">
        <f t="shared" si="18"/>
        <v>41000</v>
      </c>
      <c r="V1198" s="234">
        <v>41009</v>
      </c>
      <c r="W1198" s="235">
        <v>1779.53</v>
      </c>
    </row>
    <row r="1199" spans="21:23">
      <c r="U1199" s="233">
        <f t="shared" si="18"/>
        <v>41000</v>
      </c>
      <c r="V1199" s="234">
        <v>41010</v>
      </c>
      <c r="W1199" s="235">
        <v>1793.3</v>
      </c>
    </row>
    <row r="1200" spans="21:23">
      <c r="U1200" s="233">
        <f t="shared" si="18"/>
        <v>41000</v>
      </c>
      <c r="V1200" s="234">
        <v>41011</v>
      </c>
      <c r="W1200" s="235">
        <v>1787.66</v>
      </c>
    </row>
    <row r="1201" spans="21:23">
      <c r="U1201" s="233">
        <f t="shared" si="18"/>
        <v>41000</v>
      </c>
      <c r="V1201" s="234">
        <v>41012</v>
      </c>
      <c r="W1201" s="235">
        <v>1778.78</v>
      </c>
    </row>
    <row r="1202" spans="21:23">
      <c r="U1202" s="233">
        <f t="shared" si="18"/>
        <v>41000</v>
      </c>
      <c r="V1202" s="234">
        <v>41013</v>
      </c>
      <c r="W1202" s="235">
        <v>1777.12</v>
      </c>
    </row>
    <row r="1203" spans="21:23">
      <c r="U1203" s="233">
        <f t="shared" si="18"/>
        <v>41000</v>
      </c>
      <c r="V1203" s="234">
        <v>41014</v>
      </c>
      <c r="W1203" s="235">
        <v>1777.12</v>
      </c>
    </row>
    <row r="1204" spans="21:23">
      <c r="U1204" s="233">
        <f t="shared" si="18"/>
        <v>41000</v>
      </c>
      <c r="V1204" s="234">
        <v>41015</v>
      </c>
      <c r="W1204" s="235">
        <v>1777.12</v>
      </c>
    </row>
    <row r="1205" spans="21:23">
      <c r="U1205" s="233">
        <f t="shared" si="18"/>
        <v>41000</v>
      </c>
      <c r="V1205" s="234">
        <v>41016</v>
      </c>
      <c r="W1205" s="235">
        <v>1775.67</v>
      </c>
    </row>
    <row r="1206" spans="21:23">
      <c r="U1206" s="233">
        <f t="shared" si="18"/>
        <v>41000</v>
      </c>
      <c r="V1206" s="234">
        <v>41017</v>
      </c>
      <c r="W1206" s="235">
        <v>1769.07</v>
      </c>
    </row>
    <row r="1207" spans="21:23">
      <c r="U1207" s="233">
        <f t="shared" si="18"/>
        <v>41000</v>
      </c>
      <c r="V1207" s="234">
        <v>41018</v>
      </c>
      <c r="W1207" s="235">
        <v>1774.21</v>
      </c>
    </row>
    <row r="1208" spans="21:23">
      <c r="U1208" s="233">
        <f t="shared" si="18"/>
        <v>41000</v>
      </c>
      <c r="V1208" s="234">
        <v>41019</v>
      </c>
      <c r="W1208" s="235">
        <v>1776.06</v>
      </c>
    </row>
    <row r="1209" spans="21:23">
      <c r="U1209" s="233">
        <f t="shared" si="18"/>
        <v>41000</v>
      </c>
      <c r="V1209" s="234">
        <v>41020</v>
      </c>
      <c r="W1209" s="235">
        <v>1771.13</v>
      </c>
    </row>
    <row r="1210" spans="21:23">
      <c r="U1210" s="233">
        <f t="shared" si="18"/>
        <v>41000</v>
      </c>
      <c r="V1210" s="234">
        <v>41021</v>
      </c>
      <c r="W1210" s="235">
        <v>1771.13</v>
      </c>
    </row>
    <row r="1211" spans="21:23">
      <c r="U1211" s="233">
        <f t="shared" si="18"/>
        <v>41000</v>
      </c>
      <c r="V1211" s="234">
        <v>41022</v>
      </c>
      <c r="W1211" s="235">
        <v>1771.13</v>
      </c>
    </row>
    <row r="1212" spans="21:23">
      <c r="U1212" s="233">
        <f t="shared" si="18"/>
        <v>41000</v>
      </c>
      <c r="V1212" s="234">
        <v>41023</v>
      </c>
      <c r="W1212" s="235">
        <v>1774.44</v>
      </c>
    </row>
    <row r="1213" spans="21:23">
      <c r="U1213" s="233">
        <f t="shared" si="18"/>
        <v>41000</v>
      </c>
      <c r="V1213" s="234">
        <v>41024</v>
      </c>
      <c r="W1213" s="235">
        <v>1767.91</v>
      </c>
    </row>
    <row r="1214" spans="21:23">
      <c r="U1214" s="233">
        <f t="shared" si="18"/>
        <v>41000</v>
      </c>
      <c r="V1214" s="234">
        <v>41025</v>
      </c>
      <c r="W1214" s="235">
        <v>1763.85</v>
      </c>
    </row>
    <row r="1215" spans="21:23">
      <c r="U1215" s="233">
        <f t="shared" si="18"/>
        <v>41000</v>
      </c>
      <c r="V1215" s="234">
        <v>41026</v>
      </c>
      <c r="W1215" s="235">
        <v>1764.63</v>
      </c>
    </row>
    <row r="1216" spans="21:23">
      <c r="U1216" s="233">
        <f t="shared" si="18"/>
        <v>41000</v>
      </c>
      <c r="V1216" s="234">
        <v>41027</v>
      </c>
      <c r="W1216" s="235">
        <v>1761.2</v>
      </c>
    </row>
    <row r="1217" spans="21:23">
      <c r="U1217" s="233">
        <f t="shared" si="18"/>
        <v>41000</v>
      </c>
      <c r="V1217" s="234">
        <v>41028</v>
      </c>
      <c r="W1217" s="235">
        <v>1761.2</v>
      </c>
    </row>
    <row r="1218" spans="21:23">
      <c r="U1218" s="233">
        <f t="shared" si="18"/>
        <v>41000</v>
      </c>
      <c r="V1218" s="234">
        <v>41029</v>
      </c>
      <c r="W1218" s="235">
        <v>1761.2</v>
      </c>
    </row>
    <row r="1219" spans="21:23">
      <c r="U1219" s="233">
        <f t="shared" ref="U1219:U1282" si="19">+DATE(YEAR(V1219),MONTH(V1219),1)</f>
        <v>41030</v>
      </c>
      <c r="V1219" s="234">
        <v>41030</v>
      </c>
      <c r="W1219" s="235">
        <v>1764</v>
      </c>
    </row>
    <row r="1220" spans="21:23">
      <c r="U1220" s="233">
        <f t="shared" si="19"/>
        <v>41030</v>
      </c>
      <c r="V1220" s="234">
        <v>41031</v>
      </c>
      <c r="W1220" s="235">
        <v>1764</v>
      </c>
    </row>
    <row r="1221" spans="21:23">
      <c r="U1221" s="233">
        <f t="shared" si="19"/>
        <v>41030</v>
      </c>
      <c r="V1221" s="234">
        <v>41032</v>
      </c>
      <c r="W1221" s="235">
        <v>1760.12</v>
      </c>
    </row>
    <row r="1222" spans="21:23">
      <c r="U1222" s="233">
        <f t="shared" si="19"/>
        <v>41030</v>
      </c>
      <c r="V1222" s="234">
        <v>41033</v>
      </c>
      <c r="W1222" s="235">
        <v>1754.89</v>
      </c>
    </row>
    <row r="1223" spans="21:23">
      <c r="U1223" s="233">
        <f t="shared" si="19"/>
        <v>41030</v>
      </c>
      <c r="V1223" s="234">
        <v>41034</v>
      </c>
      <c r="W1223" s="235">
        <v>1757.24</v>
      </c>
    </row>
    <row r="1224" spans="21:23">
      <c r="U1224" s="233">
        <f t="shared" si="19"/>
        <v>41030</v>
      </c>
      <c r="V1224" s="234">
        <v>41035</v>
      </c>
      <c r="W1224" s="235">
        <v>1757.24</v>
      </c>
    </row>
    <row r="1225" spans="21:23">
      <c r="U1225" s="233">
        <f t="shared" si="19"/>
        <v>41030</v>
      </c>
      <c r="V1225" s="234">
        <v>41036</v>
      </c>
      <c r="W1225" s="235">
        <v>1757.24</v>
      </c>
    </row>
    <row r="1226" spans="21:23">
      <c r="U1226" s="233">
        <f t="shared" si="19"/>
        <v>41030</v>
      </c>
      <c r="V1226" s="234">
        <v>41037</v>
      </c>
      <c r="W1226" s="235">
        <v>1759.12</v>
      </c>
    </row>
    <row r="1227" spans="21:23">
      <c r="U1227" s="233">
        <f t="shared" si="19"/>
        <v>41030</v>
      </c>
      <c r="V1227" s="234">
        <v>41038</v>
      </c>
      <c r="W1227" s="235">
        <v>1760.6</v>
      </c>
    </row>
    <row r="1228" spans="21:23">
      <c r="U1228" s="233">
        <f t="shared" si="19"/>
        <v>41030</v>
      </c>
      <c r="V1228" s="234">
        <v>41039</v>
      </c>
      <c r="W1228" s="235">
        <v>1775.96</v>
      </c>
    </row>
    <row r="1229" spans="21:23">
      <c r="U1229" s="233">
        <f t="shared" si="19"/>
        <v>41030</v>
      </c>
      <c r="V1229" s="234">
        <v>41040</v>
      </c>
      <c r="W1229" s="235">
        <v>1765</v>
      </c>
    </row>
    <row r="1230" spans="21:23">
      <c r="U1230" s="233">
        <f t="shared" si="19"/>
        <v>41030</v>
      </c>
      <c r="V1230" s="234">
        <v>41041</v>
      </c>
      <c r="W1230" s="235">
        <v>1764.69</v>
      </c>
    </row>
    <row r="1231" spans="21:23">
      <c r="U1231" s="233">
        <f t="shared" si="19"/>
        <v>41030</v>
      </c>
      <c r="V1231" s="234">
        <v>41042</v>
      </c>
      <c r="W1231" s="235">
        <v>1764.69</v>
      </c>
    </row>
    <row r="1232" spans="21:23">
      <c r="U1232" s="233">
        <f t="shared" si="19"/>
        <v>41030</v>
      </c>
      <c r="V1232" s="234">
        <v>41043</v>
      </c>
      <c r="W1232" s="235">
        <v>1764.69</v>
      </c>
    </row>
    <row r="1233" spans="21:23">
      <c r="U1233" s="233">
        <f t="shared" si="19"/>
        <v>41030</v>
      </c>
      <c r="V1233" s="234">
        <v>41044</v>
      </c>
      <c r="W1233" s="235">
        <v>1771.6</v>
      </c>
    </row>
    <row r="1234" spans="21:23">
      <c r="U1234" s="233">
        <f t="shared" si="19"/>
        <v>41030</v>
      </c>
      <c r="V1234" s="234">
        <v>41045</v>
      </c>
      <c r="W1234" s="235">
        <v>1778.37</v>
      </c>
    </row>
    <row r="1235" spans="21:23">
      <c r="U1235" s="233">
        <f t="shared" si="19"/>
        <v>41030</v>
      </c>
      <c r="V1235" s="234">
        <v>41046</v>
      </c>
      <c r="W1235" s="235">
        <v>1793.61</v>
      </c>
    </row>
    <row r="1236" spans="21:23">
      <c r="U1236" s="233">
        <f t="shared" si="19"/>
        <v>41030</v>
      </c>
      <c r="V1236" s="234">
        <v>41047</v>
      </c>
      <c r="W1236" s="235">
        <v>1804.92</v>
      </c>
    </row>
    <row r="1237" spans="21:23">
      <c r="U1237" s="233">
        <f t="shared" si="19"/>
        <v>41030</v>
      </c>
      <c r="V1237" s="234">
        <v>41048</v>
      </c>
      <c r="W1237" s="235">
        <v>1814.46</v>
      </c>
    </row>
    <row r="1238" spans="21:23">
      <c r="U1238" s="233">
        <f t="shared" si="19"/>
        <v>41030</v>
      </c>
      <c r="V1238" s="234">
        <v>41049</v>
      </c>
      <c r="W1238" s="235">
        <v>1814.46</v>
      </c>
    </row>
    <row r="1239" spans="21:23">
      <c r="U1239" s="233">
        <f t="shared" si="19"/>
        <v>41030</v>
      </c>
      <c r="V1239" s="234">
        <v>41050</v>
      </c>
      <c r="W1239" s="235">
        <v>1814.46</v>
      </c>
    </row>
    <row r="1240" spans="21:23">
      <c r="U1240" s="233">
        <f t="shared" si="19"/>
        <v>41030</v>
      </c>
      <c r="V1240" s="234">
        <v>41051</v>
      </c>
      <c r="W1240" s="235">
        <v>1814.46</v>
      </c>
    </row>
    <row r="1241" spans="21:23">
      <c r="U1241" s="233">
        <f t="shared" si="19"/>
        <v>41030</v>
      </c>
      <c r="V1241" s="234">
        <v>41052</v>
      </c>
      <c r="W1241" s="235">
        <v>1824.73</v>
      </c>
    </row>
    <row r="1242" spans="21:23">
      <c r="U1242" s="233">
        <f t="shared" si="19"/>
        <v>41030</v>
      </c>
      <c r="V1242" s="234">
        <v>41053</v>
      </c>
      <c r="W1242" s="235">
        <v>1845.17</v>
      </c>
    </row>
    <row r="1243" spans="21:23">
      <c r="U1243" s="233">
        <f t="shared" si="19"/>
        <v>41030</v>
      </c>
      <c r="V1243" s="234">
        <v>41054</v>
      </c>
      <c r="W1243" s="235">
        <v>1836.45</v>
      </c>
    </row>
    <row r="1244" spans="21:23">
      <c r="U1244" s="233">
        <f t="shared" si="19"/>
        <v>41030</v>
      </c>
      <c r="V1244" s="234">
        <v>41055</v>
      </c>
      <c r="W1244" s="235">
        <v>1840.69</v>
      </c>
    </row>
    <row r="1245" spans="21:23">
      <c r="U1245" s="233">
        <f t="shared" si="19"/>
        <v>41030</v>
      </c>
      <c r="V1245" s="234">
        <v>41056</v>
      </c>
      <c r="W1245" s="235">
        <v>1840.69</v>
      </c>
    </row>
    <row r="1246" spans="21:23">
      <c r="U1246" s="233">
        <f t="shared" si="19"/>
        <v>41030</v>
      </c>
      <c r="V1246" s="234">
        <v>41057</v>
      </c>
      <c r="W1246" s="235">
        <v>1840.69</v>
      </c>
    </row>
    <row r="1247" spans="21:23">
      <c r="U1247" s="233">
        <f t="shared" si="19"/>
        <v>41030</v>
      </c>
      <c r="V1247" s="234">
        <v>41058</v>
      </c>
      <c r="W1247" s="235">
        <v>1840.69</v>
      </c>
    </row>
    <row r="1248" spans="21:23">
      <c r="U1248" s="233">
        <f t="shared" si="19"/>
        <v>41030</v>
      </c>
      <c r="V1248" s="234">
        <v>41059</v>
      </c>
      <c r="W1248" s="235">
        <v>1818.82</v>
      </c>
    </row>
    <row r="1249" spans="21:23">
      <c r="U1249" s="233">
        <f t="shared" si="19"/>
        <v>41030</v>
      </c>
      <c r="V1249" s="234">
        <v>41060</v>
      </c>
      <c r="W1249" s="235">
        <v>1827.83</v>
      </c>
    </row>
    <row r="1250" spans="21:23">
      <c r="U1250" s="233">
        <f t="shared" si="19"/>
        <v>41061</v>
      </c>
      <c r="V1250" s="234">
        <v>41061</v>
      </c>
      <c r="W1250" s="235">
        <v>1833.8</v>
      </c>
    </row>
    <row r="1251" spans="21:23">
      <c r="U1251" s="233">
        <f t="shared" si="19"/>
        <v>41061</v>
      </c>
      <c r="V1251" s="234">
        <v>41062</v>
      </c>
      <c r="W1251" s="235">
        <v>1834.71</v>
      </c>
    </row>
    <row r="1252" spans="21:23">
      <c r="U1252" s="233">
        <f t="shared" si="19"/>
        <v>41061</v>
      </c>
      <c r="V1252" s="234">
        <v>41063</v>
      </c>
      <c r="W1252" s="235">
        <v>1834.71</v>
      </c>
    </row>
    <row r="1253" spans="21:23">
      <c r="U1253" s="233">
        <f t="shared" si="19"/>
        <v>41061</v>
      </c>
      <c r="V1253" s="234">
        <v>41064</v>
      </c>
      <c r="W1253" s="235">
        <v>1834.71</v>
      </c>
    </row>
    <row r="1254" spans="21:23">
      <c r="U1254" s="233">
        <f t="shared" si="19"/>
        <v>41061</v>
      </c>
      <c r="V1254" s="234">
        <v>41065</v>
      </c>
      <c r="W1254" s="235">
        <v>1815.54</v>
      </c>
    </row>
    <row r="1255" spans="21:23">
      <c r="U1255" s="233">
        <f t="shared" si="19"/>
        <v>41061</v>
      </c>
      <c r="V1255" s="234">
        <v>41066</v>
      </c>
      <c r="W1255" s="235">
        <v>1798.85</v>
      </c>
    </row>
    <row r="1256" spans="21:23">
      <c r="U1256" s="233">
        <f t="shared" si="19"/>
        <v>41061</v>
      </c>
      <c r="V1256" s="234">
        <v>41067</v>
      </c>
      <c r="W1256" s="235">
        <v>1782.89</v>
      </c>
    </row>
    <row r="1257" spans="21:23">
      <c r="U1257" s="233">
        <f t="shared" si="19"/>
        <v>41061</v>
      </c>
      <c r="V1257" s="234">
        <v>41068</v>
      </c>
      <c r="W1257" s="235">
        <v>1766.91</v>
      </c>
    </row>
    <row r="1258" spans="21:23">
      <c r="U1258" s="233">
        <f t="shared" si="19"/>
        <v>41061</v>
      </c>
      <c r="V1258" s="234">
        <v>41069</v>
      </c>
      <c r="W1258" s="235">
        <v>1776.26</v>
      </c>
    </row>
    <row r="1259" spans="21:23">
      <c r="U1259" s="233">
        <f t="shared" si="19"/>
        <v>41061</v>
      </c>
      <c r="V1259" s="234">
        <v>41070</v>
      </c>
      <c r="W1259" s="235">
        <v>1776.26</v>
      </c>
    </row>
    <row r="1260" spans="21:23">
      <c r="U1260" s="233">
        <f t="shared" si="19"/>
        <v>41061</v>
      </c>
      <c r="V1260" s="234">
        <v>41071</v>
      </c>
      <c r="W1260" s="235">
        <v>1776.26</v>
      </c>
    </row>
    <row r="1261" spans="21:23">
      <c r="U1261" s="233">
        <f t="shared" si="19"/>
        <v>41061</v>
      </c>
      <c r="V1261" s="234">
        <v>41072</v>
      </c>
      <c r="W1261" s="235">
        <v>1776.26</v>
      </c>
    </row>
    <row r="1262" spans="21:23">
      <c r="U1262" s="233">
        <f t="shared" si="19"/>
        <v>41061</v>
      </c>
      <c r="V1262" s="234">
        <v>41073</v>
      </c>
      <c r="W1262" s="235">
        <v>1776.47</v>
      </c>
    </row>
    <row r="1263" spans="21:23">
      <c r="U1263" s="233">
        <f t="shared" si="19"/>
        <v>41061</v>
      </c>
      <c r="V1263" s="234">
        <v>41074</v>
      </c>
      <c r="W1263" s="235">
        <v>1783.45</v>
      </c>
    </row>
    <row r="1264" spans="21:23">
      <c r="U1264" s="233">
        <f t="shared" si="19"/>
        <v>41061</v>
      </c>
      <c r="V1264" s="234">
        <v>41075</v>
      </c>
      <c r="W1264" s="235">
        <v>1787.63</v>
      </c>
    </row>
    <row r="1265" spans="21:23">
      <c r="U1265" s="233">
        <f t="shared" si="19"/>
        <v>41061</v>
      </c>
      <c r="V1265" s="234">
        <v>41076</v>
      </c>
      <c r="W1265" s="235">
        <v>1786.21</v>
      </c>
    </row>
    <row r="1266" spans="21:23">
      <c r="U1266" s="233">
        <f t="shared" si="19"/>
        <v>41061</v>
      </c>
      <c r="V1266" s="234">
        <v>41077</v>
      </c>
      <c r="W1266" s="235">
        <v>1786.21</v>
      </c>
    </row>
    <row r="1267" spans="21:23">
      <c r="U1267" s="233">
        <f t="shared" si="19"/>
        <v>41061</v>
      </c>
      <c r="V1267" s="234">
        <v>41078</v>
      </c>
      <c r="W1267" s="235">
        <v>1786.21</v>
      </c>
    </row>
    <row r="1268" spans="21:23">
      <c r="U1268" s="233">
        <f t="shared" si="19"/>
        <v>41061</v>
      </c>
      <c r="V1268" s="234">
        <v>41079</v>
      </c>
      <c r="W1268" s="235">
        <v>1786.21</v>
      </c>
    </row>
    <row r="1269" spans="21:23">
      <c r="U1269" s="233">
        <f t="shared" si="19"/>
        <v>41061</v>
      </c>
      <c r="V1269" s="234">
        <v>41080</v>
      </c>
      <c r="W1269" s="235">
        <v>1773.18</v>
      </c>
    </row>
    <row r="1270" spans="21:23">
      <c r="U1270" s="233">
        <f t="shared" si="19"/>
        <v>41061</v>
      </c>
      <c r="V1270" s="234">
        <v>41081</v>
      </c>
      <c r="W1270" s="235">
        <v>1770.38</v>
      </c>
    </row>
    <row r="1271" spans="21:23">
      <c r="U1271" s="233">
        <f t="shared" si="19"/>
        <v>41061</v>
      </c>
      <c r="V1271" s="234">
        <v>41082</v>
      </c>
      <c r="W1271" s="235">
        <v>1775.99</v>
      </c>
    </row>
    <row r="1272" spans="21:23">
      <c r="U1272" s="233">
        <f t="shared" si="19"/>
        <v>41061</v>
      </c>
      <c r="V1272" s="234">
        <v>41083</v>
      </c>
      <c r="W1272" s="235">
        <v>1787.47</v>
      </c>
    </row>
    <row r="1273" spans="21:23">
      <c r="U1273" s="233">
        <f t="shared" si="19"/>
        <v>41061</v>
      </c>
      <c r="V1273" s="234">
        <v>41084</v>
      </c>
      <c r="W1273" s="235">
        <v>1787.47</v>
      </c>
    </row>
    <row r="1274" spans="21:23">
      <c r="U1274" s="233">
        <f t="shared" si="19"/>
        <v>41061</v>
      </c>
      <c r="V1274" s="234">
        <v>41085</v>
      </c>
      <c r="W1274" s="235">
        <v>1787.47</v>
      </c>
    </row>
    <row r="1275" spans="21:23">
      <c r="U1275" s="233">
        <f t="shared" si="19"/>
        <v>41061</v>
      </c>
      <c r="V1275" s="234">
        <v>41086</v>
      </c>
      <c r="W1275" s="235">
        <v>1803.37</v>
      </c>
    </row>
    <row r="1276" spans="21:23">
      <c r="U1276" s="233">
        <f t="shared" si="19"/>
        <v>41061</v>
      </c>
      <c r="V1276" s="234">
        <v>41087</v>
      </c>
      <c r="W1276" s="235">
        <v>1805.14</v>
      </c>
    </row>
    <row r="1277" spans="21:23">
      <c r="U1277" s="233">
        <f t="shared" si="19"/>
        <v>41061</v>
      </c>
      <c r="V1277" s="234">
        <v>41088</v>
      </c>
      <c r="W1277" s="235">
        <v>1796.18</v>
      </c>
    </row>
    <row r="1278" spans="21:23">
      <c r="U1278" s="233">
        <f t="shared" si="19"/>
        <v>41061</v>
      </c>
      <c r="V1278" s="234">
        <v>41089</v>
      </c>
      <c r="W1278" s="235">
        <v>1805.6</v>
      </c>
    </row>
    <row r="1279" spans="21:23">
      <c r="U1279" s="233">
        <f t="shared" si="19"/>
        <v>41061</v>
      </c>
      <c r="V1279" s="234">
        <v>41090</v>
      </c>
      <c r="W1279" s="235">
        <v>1784.6</v>
      </c>
    </row>
    <row r="1280" spans="21:23">
      <c r="U1280" s="233">
        <f t="shared" si="19"/>
        <v>41091</v>
      </c>
      <c r="V1280" s="234">
        <v>41091</v>
      </c>
      <c r="W1280" s="235">
        <v>1784.6</v>
      </c>
    </row>
    <row r="1281" spans="21:23">
      <c r="U1281" s="233">
        <f t="shared" si="19"/>
        <v>41091</v>
      </c>
      <c r="V1281" s="234">
        <v>41092</v>
      </c>
      <c r="W1281" s="235">
        <v>1784.6</v>
      </c>
    </row>
    <row r="1282" spans="21:23">
      <c r="U1282" s="233">
        <f t="shared" si="19"/>
        <v>41091</v>
      </c>
      <c r="V1282" s="234">
        <v>41093</v>
      </c>
      <c r="W1282" s="235">
        <v>1784.6</v>
      </c>
    </row>
    <row r="1283" spans="21:23">
      <c r="U1283" s="233">
        <f t="shared" ref="U1283:U1346" si="20">+DATE(YEAR(V1283),MONTH(V1283),1)</f>
        <v>41091</v>
      </c>
      <c r="V1283" s="234">
        <v>41094</v>
      </c>
      <c r="W1283" s="235">
        <v>1771.53</v>
      </c>
    </row>
    <row r="1284" spans="21:23">
      <c r="U1284" s="233">
        <f t="shared" si="20"/>
        <v>41091</v>
      </c>
      <c r="V1284" s="234">
        <v>41095</v>
      </c>
      <c r="W1284" s="235">
        <v>1771.53</v>
      </c>
    </row>
    <row r="1285" spans="21:23">
      <c r="U1285" s="233">
        <f t="shared" si="20"/>
        <v>41091</v>
      </c>
      <c r="V1285" s="234">
        <v>41096</v>
      </c>
      <c r="W1285" s="235">
        <v>1774.37</v>
      </c>
    </row>
    <row r="1286" spans="21:23">
      <c r="U1286" s="233">
        <f t="shared" si="20"/>
        <v>41091</v>
      </c>
      <c r="V1286" s="234">
        <v>41097</v>
      </c>
      <c r="W1286" s="235">
        <v>1785.25</v>
      </c>
    </row>
    <row r="1287" spans="21:23">
      <c r="U1287" s="233">
        <f t="shared" si="20"/>
        <v>41091</v>
      </c>
      <c r="V1287" s="234">
        <v>41098</v>
      </c>
      <c r="W1287" s="235">
        <v>1785.25</v>
      </c>
    </row>
    <row r="1288" spans="21:23">
      <c r="U1288" s="233">
        <f t="shared" si="20"/>
        <v>41091</v>
      </c>
      <c r="V1288" s="234">
        <v>41099</v>
      </c>
      <c r="W1288" s="235">
        <v>1785.25</v>
      </c>
    </row>
    <row r="1289" spans="21:23">
      <c r="U1289" s="233">
        <f t="shared" si="20"/>
        <v>41091</v>
      </c>
      <c r="V1289" s="234">
        <v>41100</v>
      </c>
      <c r="W1289" s="235">
        <v>1790.25</v>
      </c>
    </row>
    <row r="1290" spans="21:23">
      <c r="U1290" s="233">
        <f t="shared" si="20"/>
        <v>41091</v>
      </c>
      <c r="V1290" s="234">
        <v>41101</v>
      </c>
      <c r="W1290" s="235">
        <v>1785.06</v>
      </c>
    </row>
    <row r="1291" spans="21:23">
      <c r="U1291" s="233">
        <f t="shared" si="20"/>
        <v>41091</v>
      </c>
      <c r="V1291" s="234">
        <v>41102</v>
      </c>
      <c r="W1291" s="235">
        <v>1787.72</v>
      </c>
    </row>
    <row r="1292" spans="21:23">
      <c r="U1292" s="233">
        <f t="shared" si="20"/>
        <v>41091</v>
      </c>
      <c r="V1292" s="234">
        <v>41103</v>
      </c>
      <c r="W1292" s="235">
        <v>1790.12</v>
      </c>
    </row>
    <row r="1293" spans="21:23">
      <c r="U1293" s="233">
        <f t="shared" si="20"/>
        <v>41091</v>
      </c>
      <c r="V1293" s="234">
        <v>41104</v>
      </c>
      <c r="W1293" s="235">
        <v>1780.21</v>
      </c>
    </row>
    <row r="1294" spans="21:23">
      <c r="U1294" s="233">
        <f t="shared" si="20"/>
        <v>41091</v>
      </c>
      <c r="V1294" s="234">
        <v>41105</v>
      </c>
      <c r="W1294" s="235">
        <v>1780.21</v>
      </c>
    </row>
    <row r="1295" spans="21:23">
      <c r="U1295" s="233">
        <f t="shared" si="20"/>
        <v>41091</v>
      </c>
      <c r="V1295" s="234">
        <v>41106</v>
      </c>
      <c r="W1295" s="235">
        <v>1780.21</v>
      </c>
    </row>
    <row r="1296" spans="21:23">
      <c r="U1296" s="233">
        <f t="shared" si="20"/>
        <v>41091</v>
      </c>
      <c r="V1296" s="234">
        <v>41107</v>
      </c>
      <c r="W1296" s="235">
        <v>1778.42</v>
      </c>
    </row>
    <row r="1297" spans="21:23">
      <c r="U1297" s="233">
        <f t="shared" si="20"/>
        <v>41091</v>
      </c>
      <c r="V1297" s="234">
        <v>41108</v>
      </c>
      <c r="W1297" s="235">
        <v>1778.97</v>
      </c>
    </row>
    <row r="1298" spans="21:23">
      <c r="U1298" s="233">
        <f t="shared" si="20"/>
        <v>41091</v>
      </c>
      <c r="V1298" s="234">
        <v>41109</v>
      </c>
      <c r="W1298" s="235">
        <v>1778.28</v>
      </c>
    </row>
    <row r="1299" spans="21:23">
      <c r="U1299" s="233">
        <f t="shared" si="20"/>
        <v>41091</v>
      </c>
      <c r="V1299" s="234">
        <v>41110</v>
      </c>
      <c r="W1299" s="235">
        <v>1775.8</v>
      </c>
    </row>
    <row r="1300" spans="21:23">
      <c r="U1300" s="233">
        <f t="shared" si="20"/>
        <v>41091</v>
      </c>
      <c r="V1300" s="234">
        <v>41111</v>
      </c>
      <c r="W1300" s="235">
        <v>1775.8</v>
      </c>
    </row>
    <row r="1301" spans="21:23">
      <c r="U1301" s="233">
        <f t="shared" si="20"/>
        <v>41091</v>
      </c>
      <c r="V1301" s="234">
        <v>41112</v>
      </c>
      <c r="W1301" s="235">
        <v>1775.8</v>
      </c>
    </row>
    <row r="1302" spans="21:23">
      <c r="U1302" s="233">
        <f t="shared" si="20"/>
        <v>41091</v>
      </c>
      <c r="V1302" s="234">
        <v>41113</v>
      </c>
      <c r="W1302" s="235">
        <v>1775.8</v>
      </c>
    </row>
    <row r="1303" spans="21:23">
      <c r="U1303" s="233">
        <f t="shared" si="20"/>
        <v>41091</v>
      </c>
      <c r="V1303" s="234">
        <v>41114</v>
      </c>
      <c r="W1303" s="235">
        <v>1790.39</v>
      </c>
    </row>
    <row r="1304" spans="21:23">
      <c r="U1304" s="233">
        <f t="shared" si="20"/>
        <v>41091</v>
      </c>
      <c r="V1304" s="234">
        <v>41115</v>
      </c>
      <c r="W1304" s="235">
        <v>1797.33</v>
      </c>
    </row>
    <row r="1305" spans="21:23">
      <c r="U1305" s="233">
        <f t="shared" si="20"/>
        <v>41091</v>
      </c>
      <c r="V1305" s="234">
        <v>41116</v>
      </c>
      <c r="W1305" s="235">
        <v>1799.48</v>
      </c>
    </row>
    <row r="1306" spans="21:23">
      <c r="U1306" s="233">
        <f t="shared" si="20"/>
        <v>41091</v>
      </c>
      <c r="V1306" s="234">
        <v>41117</v>
      </c>
      <c r="W1306" s="235">
        <v>1789.22</v>
      </c>
    </row>
    <row r="1307" spans="21:23">
      <c r="U1307" s="233">
        <f t="shared" si="20"/>
        <v>41091</v>
      </c>
      <c r="V1307" s="234">
        <v>41118</v>
      </c>
      <c r="W1307" s="235">
        <v>1791.12</v>
      </c>
    </row>
    <row r="1308" spans="21:23">
      <c r="U1308" s="233">
        <f t="shared" si="20"/>
        <v>41091</v>
      </c>
      <c r="V1308" s="234">
        <v>41119</v>
      </c>
      <c r="W1308" s="235">
        <v>1791.12</v>
      </c>
    </row>
    <row r="1309" spans="21:23">
      <c r="U1309" s="233">
        <f t="shared" si="20"/>
        <v>41091</v>
      </c>
      <c r="V1309" s="234">
        <v>41120</v>
      </c>
      <c r="W1309" s="235">
        <v>1791.12</v>
      </c>
    </row>
    <row r="1310" spans="21:23">
      <c r="U1310" s="233">
        <f t="shared" si="20"/>
        <v>41091</v>
      </c>
      <c r="V1310" s="234">
        <v>41121</v>
      </c>
      <c r="W1310" s="235">
        <v>1789.02</v>
      </c>
    </row>
    <row r="1311" spans="21:23">
      <c r="U1311" s="233">
        <f t="shared" si="20"/>
        <v>41122</v>
      </c>
      <c r="V1311" s="234">
        <v>41122</v>
      </c>
      <c r="W1311" s="235">
        <v>1790.74</v>
      </c>
    </row>
    <row r="1312" spans="21:23">
      <c r="U1312" s="233">
        <f t="shared" si="20"/>
        <v>41122</v>
      </c>
      <c r="V1312" s="234">
        <v>41123</v>
      </c>
      <c r="W1312" s="235">
        <v>1787.51</v>
      </c>
    </row>
    <row r="1313" spans="21:23">
      <c r="U1313" s="233">
        <f t="shared" si="20"/>
        <v>41122</v>
      </c>
      <c r="V1313" s="234">
        <v>41124</v>
      </c>
      <c r="W1313" s="235">
        <v>1790.97</v>
      </c>
    </row>
    <row r="1314" spans="21:23">
      <c r="U1314" s="233">
        <f t="shared" si="20"/>
        <v>41122</v>
      </c>
      <c r="V1314" s="234">
        <v>41125</v>
      </c>
      <c r="W1314" s="235">
        <v>1786.06</v>
      </c>
    </row>
    <row r="1315" spans="21:23">
      <c r="U1315" s="233">
        <f t="shared" si="20"/>
        <v>41122</v>
      </c>
      <c r="V1315" s="234">
        <v>41126</v>
      </c>
      <c r="W1315" s="235">
        <v>1786.06</v>
      </c>
    </row>
    <row r="1316" spans="21:23">
      <c r="U1316" s="233">
        <f t="shared" si="20"/>
        <v>41122</v>
      </c>
      <c r="V1316" s="234">
        <v>41127</v>
      </c>
      <c r="W1316" s="235">
        <v>1786.06</v>
      </c>
    </row>
    <row r="1317" spans="21:23">
      <c r="U1317" s="233">
        <f t="shared" si="20"/>
        <v>41122</v>
      </c>
      <c r="V1317" s="234">
        <v>41128</v>
      </c>
      <c r="W1317" s="235">
        <v>1785.29</v>
      </c>
    </row>
    <row r="1318" spans="21:23">
      <c r="U1318" s="233">
        <f t="shared" si="20"/>
        <v>41122</v>
      </c>
      <c r="V1318" s="234">
        <v>41129</v>
      </c>
      <c r="W1318" s="235">
        <v>1785.29</v>
      </c>
    </row>
    <row r="1319" spans="21:23">
      <c r="U1319" s="233">
        <f t="shared" si="20"/>
        <v>41122</v>
      </c>
      <c r="V1319" s="234">
        <v>41130</v>
      </c>
      <c r="W1319" s="235">
        <v>1788.03</v>
      </c>
    </row>
    <row r="1320" spans="21:23">
      <c r="U1320" s="233">
        <f t="shared" si="20"/>
        <v>41122</v>
      </c>
      <c r="V1320" s="234">
        <v>41131</v>
      </c>
      <c r="W1320" s="235">
        <v>1788.08</v>
      </c>
    </row>
    <row r="1321" spans="21:23">
      <c r="U1321" s="233">
        <f t="shared" si="20"/>
        <v>41122</v>
      </c>
      <c r="V1321" s="234">
        <v>41132</v>
      </c>
      <c r="W1321" s="235">
        <v>1791.61</v>
      </c>
    </row>
    <row r="1322" spans="21:23">
      <c r="U1322" s="233">
        <f t="shared" si="20"/>
        <v>41122</v>
      </c>
      <c r="V1322" s="234">
        <v>41133</v>
      </c>
      <c r="W1322" s="235">
        <v>1791.61</v>
      </c>
    </row>
    <row r="1323" spans="21:23">
      <c r="U1323" s="233">
        <f t="shared" si="20"/>
        <v>41122</v>
      </c>
      <c r="V1323" s="234">
        <v>41134</v>
      </c>
      <c r="W1323" s="235">
        <v>1791.61</v>
      </c>
    </row>
    <row r="1324" spans="21:23">
      <c r="U1324" s="233">
        <f t="shared" si="20"/>
        <v>41122</v>
      </c>
      <c r="V1324" s="234">
        <v>41135</v>
      </c>
      <c r="W1324" s="235">
        <v>1792.86</v>
      </c>
    </row>
    <row r="1325" spans="21:23">
      <c r="U1325" s="233">
        <f t="shared" si="20"/>
        <v>41122</v>
      </c>
      <c r="V1325" s="234">
        <v>41136</v>
      </c>
      <c r="W1325" s="235">
        <v>1800.81</v>
      </c>
    </row>
    <row r="1326" spans="21:23">
      <c r="U1326" s="233">
        <f t="shared" si="20"/>
        <v>41122</v>
      </c>
      <c r="V1326" s="234">
        <v>41137</v>
      </c>
      <c r="W1326" s="235">
        <v>1817.18</v>
      </c>
    </row>
    <row r="1327" spans="21:23">
      <c r="U1327" s="233">
        <f t="shared" si="20"/>
        <v>41122</v>
      </c>
      <c r="V1327" s="234">
        <v>41138</v>
      </c>
      <c r="W1327" s="235">
        <v>1825.52</v>
      </c>
    </row>
    <row r="1328" spans="21:23">
      <c r="U1328" s="233">
        <f t="shared" si="20"/>
        <v>41122</v>
      </c>
      <c r="V1328" s="234">
        <v>41139</v>
      </c>
      <c r="W1328" s="235">
        <v>1822.59</v>
      </c>
    </row>
    <row r="1329" spans="21:23">
      <c r="U1329" s="233">
        <f t="shared" si="20"/>
        <v>41122</v>
      </c>
      <c r="V1329" s="234">
        <v>41140</v>
      </c>
      <c r="W1329" s="235">
        <v>1822.59</v>
      </c>
    </row>
    <row r="1330" spans="21:23">
      <c r="U1330" s="233">
        <f t="shared" si="20"/>
        <v>41122</v>
      </c>
      <c r="V1330" s="234">
        <v>41141</v>
      </c>
      <c r="W1330" s="235">
        <v>1822.59</v>
      </c>
    </row>
    <row r="1331" spans="21:23">
      <c r="U1331" s="233">
        <f t="shared" si="20"/>
        <v>41122</v>
      </c>
      <c r="V1331" s="234">
        <v>41142</v>
      </c>
      <c r="W1331" s="235">
        <v>1822.59</v>
      </c>
    </row>
    <row r="1332" spans="21:23">
      <c r="U1332" s="233">
        <f t="shared" si="20"/>
        <v>41122</v>
      </c>
      <c r="V1332" s="234">
        <v>41143</v>
      </c>
      <c r="W1332" s="235">
        <v>1815.8</v>
      </c>
    </row>
    <row r="1333" spans="21:23">
      <c r="U1333" s="233">
        <f t="shared" si="20"/>
        <v>41122</v>
      </c>
      <c r="V1333" s="234">
        <v>41144</v>
      </c>
      <c r="W1333" s="235">
        <v>1812.88</v>
      </c>
    </row>
    <row r="1334" spans="21:23">
      <c r="U1334" s="233">
        <f t="shared" si="20"/>
        <v>41122</v>
      </c>
      <c r="V1334" s="234">
        <v>41145</v>
      </c>
      <c r="W1334" s="235">
        <v>1808.33</v>
      </c>
    </row>
    <row r="1335" spans="21:23">
      <c r="U1335" s="233">
        <f t="shared" si="20"/>
        <v>41122</v>
      </c>
      <c r="V1335" s="234">
        <v>41146</v>
      </c>
      <c r="W1335" s="235">
        <v>1814.83</v>
      </c>
    </row>
    <row r="1336" spans="21:23">
      <c r="U1336" s="233">
        <f t="shared" si="20"/>
        <v>41122</v>
      </c>
      <c r="V1336" s="234">
        <v>41147</v>
      </c>
      <c r="W1336" s="235">
        <v>1814.83</v>
      </c>
    </row>
    <row r="1337" spans="21:23">
      <c r="U1337" s="233">
        <f t="shared" si="20"/>
        <v>41122</v>
      </c>
      <c r="V1337" s="234">
        <v>41148</v>
      </c>
      <c r="W1337" s="235">
        <v>1814.83</v>
      </c>
    </row>
    <row r="1338" spans="21:23">
      <c r="U1338" s="233">
        <f t="shared" si="20"/>
        <v>41122</v>
      </c>
      <c r="V1338" s="234">
        <v>41149</v>
      </c>
      <c r="W1338" s="235">
        <v>1821.44</v>
      </c>
    </row>
    <row r="1339" spans="21:23">
      <c r="U1339" s="233">
        <f t="shared" si="20"/>
        <v>41122</v>
      </c>
      <c r="V1339" s="234">
        <v>41150</v>
      </c>
      <c r="W1339" s="235">
        <v>1828.99</v>
      </c>
    </row>
    <row r="1340" spans="21:23">
      <c r="U1340" s="233">
        <f t="shared" si="20"/>
        <v>41122</v>
      </c>
      <c r="V1340" s="234">
        <v>41151</v>
      </c>
      <c r="W1340" s="235">
        <v>1833.14</v>
      </c>
    </row>
    <row r="1341" spans="21:23">
      <c r="U1341" s="233">
        <f t="shared" si="20"/>
        <v>41122</v>
      </c>
      <c r="V1341" s="234">
        <v>41152</v>
      </c>
      <c r="W1341" s="235">
        <v>1830.5</v>
      </c>
    </row>
    <row r="1342" spans="21:23">
      <c r="U1342" s="233">
        <f t="shared" si="20"/>
        <v>41153</v>
      </c>
      <c r="V1342" s="234">
        <v>41153</v>
      </c>
      <c r="W1342" s="235">
        <v>1825.21</v>
      </c>
    </row>
    <row r="1343" spans="21:23">
      <c r="U1343" s="233">
        <f t="shared" si="20"/>
        <v>41153</v>
      </c>
      <c r="V1343" s="234">
        <v>41154</v>
      </c>
      <c r="W1343" s="235">
        <v>1825.21</v>
      </c>
    </row>
    <row r="1344" spans="21:23">
      <c r="U1344" s="233">
        <f t="shared" si="20"/>
        <v>41153</v>
      </c>
      <c r="V1344" s="234">
        <v>41155</v>
      </c>
      <c r="W1344" s="235">
        <v>1825.21</v>
      </c>
    </row>
    <row r="1345" spans="21:23">
      <c r="U1345" s="233">
        <f t="shared" si="20"/>
        <v>41153</v>
      </c>
      <c r="V1345" s="234">
        <v>41156</v>
      </c>
      <c r="W1345" s="235">
        <v>1825.21</v>
      </c>
    </row>
    <row r="1346" spans="21:23">
      <c r="U1346" s="233">
        <f t="shared" si="20"/>
        <v>41153</v>
      </c>
      <c r="V1346" s="234">
        <v>41157</v>
      </c>
      <c r="W1346" s="235">
        <v>1824.81</v>
      </c>
    </row>
    <row r="1347" spans="21:23">
      <c r="U1347" s="233">
        <f t="shared" ref="U1347:U1410" si="21">+DATE(YEAR(V1347),MONTH(V1347),1)</f>
        <v>41153</v>
      </c>
      <c r="V1347" s="234">
        <v>41158</v>
      </c>
      <c r="W1347" s="235">
        <v>1814.06</v>
      </c>
    </row>
    <row r="1348" spans="21:23">
      <c r="U1348" s="233">
        <f t="shared" si="21"/>
        <v>41153</v>
      </c>
      <c r="V1348" s="234">
        <v>41159</v>
      </c>
      <c r="W1348" s="235">
        <v>1804.09</v>
      </c>
    </row>
    <row r="1349" spans="21:23">
      <c r="U1349" s="233">
        <f t="shared" si="21"/>
        <v>41153</v>
      </c>
      <c r="V1349" s="234">
        <v>41160</v>
      </c>
      <c r="W1349" s="235">
        <v>1797.35</v>
      </c>
    </row>
    <row r="1350" spans="21:23">
      <c r="U1350" s="233">
        <f t="shared" si="21"/>
        <v>41153</v>
      </c>
      <c r="V1350" s="234">
        <v>41161</v>
      </c>
      <c r="W1350" s="235">
        <v>1797.35</v>
      </c>
    </row>
    <row r="1351" spans="21:23">
      <c r="U1351" s="233">
        <f t="shared" si="21"/>
        <v>41153</v>
      </c>
      <c r="V1351" s="234">
        <v>41162</v>
      </c>
      <c r="W1351" s="235">
        <v>1797.35</v>
      </c>
    </row>
    <row r="1352" spans="21:23">
      <c r="U1352" s="233">
        <f t="shared" si="21"/>
        <v>41153</v>
      </c>
      <c r="V1352" s="234">
        <v>41163</v>
      </c>
      <c r="W1352" s="235">
        <v>1802.23</v>
      </c>
    </row>
    <row r="1353" spans="21:23">
      <c r="U1353" s="233">
        <f t="shared" si="21"/>
        <v>41153</v>
      </c>
      <c r="V1353" s="234">
        <v>41164</v>
      </c>
      <c r="W1353" s="235">
        <v>1795.4</v>
      </c>
    </row>
    <row r="1354" spans="21:23">
      <c r="U1354" s="233">
        <f t="shared" si="21"/>
        <v>41153</v>
      </c>
      <c r="V1354" s="234">
        <v>41165</v>
      </c>
      <c r="W1354" s="235">
        <v>1802.22</v>
      </c>
    </row>
    <row r="1355" spans="21:23">
      <c r="U1355" s="233">
        <f t="shared" si="21"/>
        <v>41153</v>
      </c>
      <c r="V1355" s="234">
        <v>41166</v>
      </c>
      <c r="W1355" s="235">
        <v>1799.57</v>
      </c>
    </row>
    <row r="1356" spans="21:23">
      <c r="U1356" s="233">
        <f t="shared" si="21"/>
        <v>41153</v>
      </c>
      <c r="V1356" s="234">
        <v>41167</v>
      </c>
      <c r="W1356" s="235">
        <v>1789.54</v>
      </c>
    </row>
    <row r="1357" spans="21:23">
      <c r="U1357" s="233">
        <f t="shared" si="21"/>
        <v>41153</v>
      </c>
      <c r="V1357" s="234">
        <v>41168</v>
      </c>
      <c r="W1357" s="235">
        <v>1789.54</v>
      </c>
    </row>
    <row r="1358" spans="21:23">
      <c r="U1358" s="233">
        <f t="shared" si="21"/>
        <v>41153</v>
      </c>
      <c r="V1358" s="234">
        <v>41169</v>
      </c>
      <c r="W1358" s="235">
        <v>1789.54</v>
      </c>
    </row>
    <row r="1359" spans="21:23">
      <c r="U1359" s="233">
        <f t="shared" si="21"/>
        <v>41153</v>
      </c>
      <c r="V1359" s="234">
        <v>41170</v>
      </c>
      <c r="W1359" s="235">
        <v>1799.77</v>
      </c>
    </row>
    <row r="1360" spans="21:23">
      <c r="U1360" s="233">
        <f t="shared" si="21"/>
        <v>41153</v>
      </c>
      <c r="V1360" s="234">
        <v>41171</v>
      </c>
      <c r="W1360" s="235">
        <v>1800.19</v>
      </c>
    </row>
    <row r="1361" spans="21:23">
      <c r="U1361" s="233">
        <f t="shared" si="21"/>
        <v>41153</v>
      </c>
      <c r="V1361" s="234">
        <v>41172</v>
      </c>
      <c r="W1361" s="235">
        <v>1795.66</v>
      </c>
    </row>
    <row r="1362" spans="21:23">
      <c r="U1362" s="233">
        <f t="shared" si="21"/>
        <v>41153</v>
      </c>
      <c r="V1362" s="234">
        <v>41173</v>
      </c>
      <c r="W1362" s="235">
        <v>1798.98</v>
      </c>
    </row>
    <row r="1363" spans="21:23">
      <c r="U1363" s="233">
        <f t="shared" si="21"/>
        <v>41153</v>
      </c>
      <c r="V1363" s="234">
        <v>41174</v>
      </c>
      <c r="W1363" s="235">
        <v>1796.75</v>
      </c>
    </row>
    <row r="1364" spans="21:23">
      <c r="U1364" s="233">
        <f t="shared" si="21"/>
        <v>41153</v>
      </c>
      <c r="V1364" s="234">
        <v>41175</v>
      </c>
      <c r="W1364" s="235">
        <v>1796.75</v>
      </c>
    </row>
    <row r="1365" spans="21:23">
      <c r="U1365" s="233">
        <f t="shared" si="21"/>
        <v>41153</v>
      </c>
      <c r="V1365" s="234">
        <v>41176</v>
      </c>
      <c r="W1365" s="235">
        <v>1796.75</v>
      </c>
    </row>
    <row r="1366" spans="21:23">
      <c r="U1366" s="233">
        <f t="shared" si="21"/>
        <v>41153</v>
      </c>
      <c r="V1366" s="234">
        <v>41177</v>
      </c>
      <c r="W1366" s="235">
        <v>1799.29</v>
      </c>
    </row>
    <row r="1367" spans="21:23">
      <c r="U1367" s="233">
        <f t="shared" si="21"/>
        <v>41153</v>
      </c>
      <c r="V1367" s="234">
        <v>41178</v>
      </c>
      <c r="W1367" s="235">
        <v>1795.69</v>
      </c>
    </row>
    <row r="1368" spans="21:23">
      <c r="U1368" s="233">
        <f t="shared" si="21"/>
        <v>41153</v>
      </c>
      <c r="V1368" s="234">
        <v>41179</v>
      </c>
      <c r="W1368" s="235">
        <v>1799.55</v>
      </c>
    </row>
    <row r="1369" spans="21:23">
      <c r="U1369" s="233">
        <f t="shared" si="21"/>
        <v>41153</v>
      </c>
      <c r="V1369" s="234">
        <v>41180</v>
      </c>
      <c r="W1369" s="235">
        <v>1798.08</v>
      </c>
    </row>
    <row r="1370" spans="21:23">
      <c r="U1370" s="233">
        <f t="shared" si="21"/>
        <v>41153</v>
      </c>
      <c r="V1370" s="234">
        <v>41181</v>
      </c>
      <c r="W1370" s="235">
        <v>1800.52</v>
      </c>
    </row>
    <row r="1371" spans="21:23">
      <c r="U1371" s="233">
        <f t="shared" si="21"/>
        <v>41153</v>
      </c>
      <c r="V1371" s="234">
        <v>41182</v>
      </c>
      <c r="W1371" s="235">
        <v>1800.52</v>
      </c>
    </row>
    <row r="1372" spans="21:23">
      <c r="U1372" s="233">
        <f t="shared" si="21"/>
        <v>41183</v>
      </c>
      <c r="V1372" s="234">
        <v>41183</v>
      </c>
      <c r="W1372" s="235">
        <v>1800.52</v>
      </c>
    </row>
    <row r="1373" spans="21:23">
      <c r="U1373" s="233">
        <f t="shared" si="21"/>
        <v>41183</v>
      </c>
      <c r="V1373" s="234">
        <v>41184</v>
      </c>
      <c r="W1373" s="235">
        <v>1797.97</v>
      </c>
    </row>
    <row r="1374" spans="21:23">
      <c r="U1374" s="233">
        <f t="shared" si="21"/>
        <v>41183</v>
      </c>
      <c r="V1374" s="234">
        <v>41185</v>
      </c>
      <c r="W1374" s="235">
        <v>1798.86</v>
      </c>
    </row>
    <row r="1375" spans="21:23">
      <c r="U1375" s="233">
        <f t="shared" si="21"/>
        <v>41183</v>
      </c>
      <c r="V1375" s="234">
        <v>41186</v>
      </c>
      <c r="W1375" s="235">
        <v>1800.43</v>
      </c>
    </row>
    <row r="1376" spans="21:23">
      <c r="U1376" s="233">
        <f t="shared" si="21"/>
        <v>41183</v>
      </c>
      <c r="V1376" s="234">
        <v>41187</v>
      </c>
      <c r="W1376" s="235">
        <v>1797.68</v>
      </c>
    </row>
    <row r="1377" spans="21:23">
      <c r="U1377" s="233">
        <f t="shared" si="21"/>
        <v>41183</v>
      </c>
      <c r="V1377" s="234">
        <v>41188</v>
      </c>
      <c r="W1377" s="235">
        <v>1795.4</v>
      </c>
    </row>
    <row r="1378" spans="21:23">
      <c r="U1378" s="233">
        <f t="shared" si="21"/>
        <v>41183</v>
      </c>
      <c r="V1378" s="234">
        <v>41189</v>
      </c>
      <c r="W1378" s="235">
        <v>1795.4</v>
      </c>
    </row>
    <row r="1379" spans="21:23">
      <c r="U1379" s="233">
        <f t="shared" si="21"/>
        <v>41183</v>
      </c>
      <c r="V1379" s="234">
        <v>41190</v>
      </c>
      <c r="W1379" s="235">
        <v>1795.4</v>
      </c>
    </row>
    <row r="1380" spans="21:23">
      <c r="U1380" s="233">
        <f t="shared" si="21"/>
        <v>41183</v>
      </c>
      <c r="V1380" s="234">
        <v>41191</v>
      </c>
      <c r="W1380" s="235">
        <v>1795.4</v>
      </c>
    </row>
    <row r="1381" spans="21:23">
      <c r="U1381" s="233">
        <f t="shared" si="21"/>
        <v>41183</v>
      </c>
      <c r="V1381" s="234">
        <v>41192</v>
      </c>
      <c r="W1381" s="235">
        <v>1798.32</v>
      </c>
    </row>
    <row r="1382" spans="21:23">
      <c r="U1382" s="233">
        <f t="shared" si="21"/>
        <v>41183</v>
      </c>
      <c r="V1382" s="234">
        <v>41193</v>
      </c>
      <c r="W1382" s="235">
        <v>1799.78</v>
      </c>
    </row>
    <row r="1383" spans="21:23">
      <c r="U1383" s="233">
        <f t="shared" si="21"/>
        <v>41183</v>
      </c>
      <c r="V1383" s="234">
        <v>41194</v>
      </c>
      <c r="W1383" s="235">
        <v>1797.68</v>
      </c>
    </row>
    <row r="1384" spans="21:23">
      <c r="U1384" s="233">
        <f t="shared" si="21"/>
        <v>41183</v>
      </c>
      <c r="V1384" s="234">
        <v>41195</v>
      </c>
      <c r="W1384" s="235">
        <v>1797.68</v>
      </c>
    </row>
    <row r="1385" spans="21:23">
      <c r="U1385" s="233">
        <f t="shared" si="21"/>
        <v>41183</v>
      </c>
      <c r="V1385" s="234">
        <v>41196</v>
      </c>
      <c r="W1385" s="235">
        <v>1797.68</v>
      </c>
    </row>
    <row r="1386" spans="21:23">
      <c r="U1386" s="233">
        <f t="shared" si="21"/>
        <v>41183</v>
      </c>
      <c r="V1386" s="234">
        <v>41197</v>
      </c>
      <c r="W1386" s="235">
        <v>1797.68</v>
      </c>
    </row>
    <row r="1387" spans="21:23">
      <c r="U1387" s="233">
        <f t="shared" si="21"/>
        <v>41183</v>
      </c>
      <c r="V1387" s="234">
        <v>41198</v>
      </c>
      <c r="W1387" s="235">
        <v>1797.68</v>
      </c>
    </row>
    <row r="1388" spans="21:23">
      <c r="U1388" s="233">
        <f t="shared" si="21"/>
        <v>41183</v>
      </c>
      <c r="V1388" s="234">
        <v>41199</v>
      </c>
      <c r="W1388" s="235">
        <v>1797.81</v>
      </c>
    </row>
    <row r="1389" spans="21:23">
      <c r="U1389" s="233">
        <f t="shared" si="21"/>
        <v>41183</v>
      </c>
      <c r="V1389" s="234">
        <v>41200</v>
      </c>
      <c r="W1389" s="235">
        <v>1798.53</v>
      </c>
    </row>
    <row r="1390" spans="21:23">
      <c r="U1390" s="233">
        <f t="shared" si="21"/>
        <v>41183</v>
      </c>
      <c r="V1390" s="234">
        <v>41201</v>
      </c>
      <c r="W1390" s="235">
        <v>1797.66</v>
      </c>
    </row>
    <row r="1391" spans="21:23">
      <c r="U1391" s="233">
        <f t="shared" si="21"/>
        <v>41183</v>
      </c>
      <c r="V1391" s="234">
        <v>41202</v>
      </c>
      <c r="W1391" s="235">
        <v>1798.42</v>
      </c>
    </row>
    <row r="1392" spans="21:23">
      <c r="U1392" s="233">
        <f t="shared" si="21"/>
        <v>41183</v>
      </c>
      <c r="V1392" s="234">
        <v>41203</v>
      </c>
      <c r="W1392" s="235">
        <v>1798.42</v>
      </c>
    </row>
    <row r="1393" spans="21:23">
      <c r="U1393" s="233">
        <f t="shared" si="21"/>
        <v>41183</v>
      </c>
      <c r="V1393" s="234">
        <v>41204</v>
      </c>
      <c r="W1393" s="235">
        <v>1798.42</v>
      </c>
    </row>
    <row r="1394" spans="21:23">
      <c r="U1394" s="233">
        <f t="shared" si="21"/>
        <v>41183</v>
      </c>
      <c r="V1394" s="234">
        <v>41205</v>
      </c>
      <c r="W1394" s="235">
        <v>1802.91</v>
      </c>
    </row>
    <row r="1395" spans="21:23">
      <c r="U1395" s="233">
        <f t="shared" si="21"/>
        <v>41183</v>
      </c>
      <c r="V1395" s="234">
        <v>41206</v>
      </c>
      <c r="W1395" s="235">
        <v>1816.6</v>
      </c>
    </row>
    <row r="1396" spans="21:23">
      <c r="U1396" s="233">
        <f t="shared" si="21"/>
        <v>41183</v>
      </c>
      <c r="V1396" s="234">
        <v>41207</v>
      </c>
      <c r="W1396" s="235">
        <v>1817.25</v>
      </c>
    </row>
    <row r="1397" spans="21:23">
      <c r="U1397" s="233">
        <f t="shared" si="21"/>
        <v>41183</v>
      </c>
      <c r="V1397" s="234">
        <v>41208</v>
      </c>
      <c r="W1397" s="235">
        <v>1816.97</v>
      </c>
    </row>
    <row r="1398" spans="21:23">
      <c r="U1398" s="233">
        <f t="shared" si="21"/>
        <v>41183</v>
      </c>
      <c r="V1398" s="234">
        <v>41209</v>
      </c>
      <c r="W1398" s="235">
        <v>1823.18</v>
      </c>
    </row>
    <row r="1399" spans="21:23">
      <c r="U1399" s="233">
        <f t="shared" si="21"/>
        <v>41183</v>
      </c>
      <c r="V1399" s="234">
        <v>41210</v>
      </c>
      <c r="W1399" s="235">
        <v>1823.18</v>
      </c>
    </row>
    <row r="1400" spans="21:23">
      <c r="U1400" s="233">
        <f t="shared" si="21"/>
        <v>41183</v>
      </c>
      <c r="V1400" s="234">
        <v>41211</v>
      </c>
      <c r="W1400" s="235">
        <v>1823.18</v>
      </c>
    </row>
    <row r="1401" spans="21:23">
      <c r="U1401" s="233">
        <f t="shared" si="21"/>
        <v>41183</v>
      </c>
      <c r="V1401" s="234">
        <v>41212</v>
      </c>
      <c r="W1401" s="235">
        <v>1830.45</v>
      </c>
    </row>
    <row r="1402" spans="21:23">
      <c r="U1402" s="233">
        <f t="shared" si="21"/>
        <v>41183</v>
      </c>
      <c r="V1402" s="234">
        <v>41213</v>
      </c>
      <c r="W1402" s="235">
        <v>1829.89</v>
      </c>
    </row>
    <row r="1403" spans="21:23">
      <c r="U1403" s="233">
        <f t="shared" si="21"/>
        <v>41214</v>
      </c>
      <c r="V1403" s="234">
        <v>41214</v>
      </c>
      <c r="W1403" s="235">
        <v>1831.25</v>
      </c>
    </row>
    <row r="1404" spans="21:23">
      <c r="U1404" s="233">
        <f t="shared" si="21"/>
        <v>41214</v>
      </c>
      <c r="V1404" s="234">
        <v>41215</v>
      </c>
      <c r="W1404" s="235">
        <v>1825.5</v>
      </c>
    </row>
    <row r="1405" spans="21:23">
      <c r="U1405" s="233">
        <f t="shared" si="21"/>
        <v>41214</v>
      </c>
      <c r="V1405" s="234">
        <v>41216</v>
      </c>
      <c r="W1405" s="235">
        <v>1828.8</v>
      </c>
    </row>
    <row r="1406" spans="21:23">
      <c r="U1406" s="233">
        <f t="shared" si="21"/>
        <v>41214</v>
      </c>
      <c r="V1406" s="234">
        <v>41217</v>
      </c>
      <c r="W1406" s="235">
        <v>1828.8</v>
      </c>
    </row>
    <row r="1407" spans="21:23">
      <c r="U1407" s="233">
        <f t="shared" si="21"/>
        <v>41214</v>
      </c>
      <c r="V1407" s="234">
        <v>41218</v>
      </c>
      <c r="W1407" s="235">
        <v>1828.8</v>
      </c>
    </row>
    <row r="1408" spans="21:23">
      <c r="U1408" s="233">
        <f t="shared" si="21"/>
        <v>41214</v>
      </c>
      <c r="V1408" s="234">
        <v>41219</v>
      </c>
      <c r="W1408" s="235">
        <v>1828.8</v>
      </c>
    </row>
    <row r="1409" spans="21:23">
      <c r="U1409" s="233">
        <f t="shared" si="21"/>
        <v>41214</v>
      </c>
      <c r="V1409" s="234">
        <v>41220</v>
      </c>
      <c r="W1409" s="235">
        <v>1814.99</v>
      </c>
    </row>
    <row r="1410" spans="21:23">
      <c r="U1410" s="233">
        <f t="shared" si="21"/>
        <v>41214</v>
      </c>
      <c r="V1410" s="234">
        <v>41221</v>
      </c>
      <c r="W1410" s="235">
        <v>1814.83</v>
      </c>
    </row>
    <row r="1411" spans="21:23">
      <c r="U1411" s="233">
        <f t="shared" ref="U1411:U1474" si="22">+DATE(YEAR(V1411),MONTH(V1411),1)</f>
        <v>41214</v>
      </c>
      <c r="V1411" s="234">
        <v>41222</v>
      </c>
      <c r="W1411" s="235">
        <v>1814.21</v>
      </c>
    </row>
    <row r="1412" spans="21:23">
      <c r="U1412" s="233">
        <f t="shared" si="22"/>
        <v>41214</v>
      </c>
      <c r="V1412" s="234">
        <v>41223</v>
      </c>
      <c r="W1412" s="235">
        <v>1816.99</v>
      </c>
    </row>
    <row r="1413" spans="21:23">
      <c r="U1413" s="233">
        <f t="shared" si="22"/>
        <v>41214</v>
      </c>
      <c r="V1413" s="234">
        <v>41224</v>
      </c>
      <c r="W1413" s="235">
        <v>1816.99</v>
      </c>
    </row>
    <row r="1414" spans="21:23">
      <c r="U1414" s="233">
        <f t="shared" si="22"/>
        <v>41214</v>
      </c>
      <c r="V1414" s="234">
        <v>41225</v>
      </c>
      <c r="W1414" s="235">
        <v>1816.99</v>
      </c>
    </row>
    <row r="1415" spans="21:23">
      <c r="U1415" s="233">
        <f t="shared" si="22"/>
        <v>41214</v>
      </c>
      <c r="V1415" s="234">
        <v>41226</v>
      </c>
      <c r="W1415" s="235">
        <v>1816.99</v>
      </c>
    </row>
    <row r="1416" spans="21:23">
      <c r="U1416" s="233">
        <f t="shared" si="22"/>
        <v>41214</v>
      </c>
      <c r="V1416" s="234">
        <v>41227</v>
      </c>
      <c r="W1416" s="235">
        <v>1819.3</v>
      </c>
    </row>
    <row r="1417" spans="21:23">
      <c r="U1417" s="233">
        <f t="shared" si="22"/>
        <v>41214</v>
      </c>
      <c r="V1417" s="234">
        <v>41228</v>
      </c>
      <c r="W1417" s="235">
        <v>1818.2</v>
      </c>
    </row>
    <row r="1418" spans="21:23">
      <c r="U1418" s="233">
        <f t="shared" si="22"/>
        <v>41214</v>
      </c>
      <c r="V1418" s="234">
        <v>41229</v>
      </c>
      <c r="W1418" s="235">
        <v>1822.61</v>
      </c>
    </row>
    <row r="1419" spans="21:23">
      <c r="U1419" s="233">
        <f t="shared" si="22"/>
        <v>41214</v>
      </c>
      <c r="V1419" s="234">
        <v>41230</v>
      </c>
      <c r="W1419" s="235">
        <v>1823.46</v>
      </c>
    </row>
    <row r="1420" spans="21:23">
      <c r="U1420" s="233">
        <f t="shared" si="22"/>
        <v>41214</v>
      </c>
      <c r="V1420" s="234">
        <v>41231</v>
      </c>
      <c r="W1420" s="235">
        <v>1823.46</v>
      </c>
    </row>
    <row r="1421" spans="21:23">
      <c r="U1421" s="233">
        <f t="shared" si="22"/>
        <v>41214</v>
      </c>
      <c r="V1421" s="234">
        <v>41232</v>
      </c>
      <c r="W1421" s="235">
        <v>1823.46</v>
      </c>
    </row>
    <row r="1422" spans="21:23">
      <c r="U1422" s="233">
        <f t="shared" si="22"/>
        <v>41214</v>
      </c>
      <c r="V1422" s="234">
        <v>41233</v>
      </c>
      <c r="W1422" s="235">
        <v>1817.67</v>
      </c>
    </row>
    <row r="1423" spans="21:23">
      <c r="U1423" s="233">
        <f t="shared" si="22"/>
        <v>41214</v>
      </c>
      <c r="V1423" s="234">
        <v>41234</v>
      </c>
      <c r="W1423" s="235">
        <v>1815.58</v>
      </c>
    </row>
    <row r="1424" spans="21:23">
      <c r="U1424" s="233">
        <f t="shared" si="22"/>
        <v>41214</v>
      </c>
      <c r="V1424" s="234">
        <v>41235</v>
      </c>
      <c r="W1424" s="235">
        <v>1815.76</v>
      </c>
    </row>
    <row r="1425" spans="21:23">
      <c r="U1425" s="233">
        <f t="shared" si="22"/>
        <v>41214</v>
      </c>
      <c r="V1425" s="234">
        <v>41236</v>
      </c>
      <c r="W1425" s="235">
        <v>1815.76</v>
      </c>
    </row>
    <row r="1426" spans="21:23">
      <c r="U1426" s="233">
        <f t="shared" si="22"/>
        <v>41214</v>
      </c>
      <c r="V1426" s="234">
        <v>41237</v>
      </c>
      <c r="W1426" s="235">
        <v>1820.18</v>
      </c>
    </row>
    <row r="1427" spans="21:23">
      <c r="U1427" s="233">
        <f t="shared" si="22"/>
        <v>41214</v>
      </c>
      <c r="V1427" s="234">
        <v>41238</v>
      </c>
      <c r="W1427" s="235">
        <v>1820.18</v>
      </c>
    </row>
    <row r="1428" spans="21:23">
      <c r="U1428" s="233">
        <f t="shared" si="22"/>
        <v>41214</v>
      </c>
      <c r="V1428" s="234">
        <v>41239</v>
      </c>
      <c r="W1428" s="235">
        <v>1820.18</v>
      </c>
    </row>
    <row r="1429" spans="21:23">
      <c r="U1429" s="233">
        <f t="shared" si="22"/>
        <v>41214</v>
      </c>
      <c r="V1429" s="234">
        <v>41240</v>
      </c>
      <c r="W1429" s="235">
        <v>1824.12</v>
      </c>
    </row>
    <row r="1430" spans="21:23">
      <c r="U1430" s="233">
        <f t="shared" si="22"/>
        <v>41214</v>
      </c>
      <c r="V1430" s="234">
        <v>41241</v>
      </c>
      <c r="W1430" s="235">
        <v>1823.54</v>
      </c>
    </row>
    <row r="1431" spans="21:23">
      <c r="U1431" s="233">
        <f t="shared" si="22"/>
        <v>41214</v>
      </c>
      <c r="V1431" s="234">
        <v>41242</v>
      </c>
      <c r="W1431" s="235">
        <v>1825.08</v>
      </c>
    </row>
    <row r="1432" spans="21:23">
      <c r="U1432" s="233">
        <f t="shared" si="22"/>
        <v>41214</v>
      </c>
      <c r="V1432" s="234">
        <v>41243</v>
      </c>
      <c r="W1432" s="235">
        <v>1817.93</v>
      </c>
    </row>
    <row r="1433" spans="21:23">
      <c r="U1433" s="233">
        <f t="shared" si="22"/>
        <v>41244</v>
      </c>
      <c r="V1433" s="234">
        <v>41244</v>
      </c>
      <c r="W1433" s="235">
        <v>1813.72</v>
      </c>
    </row>
    <row r="1434" spans="21:23">
      <c r="U1434" s="233">
        <f t="shared" si="22"/>
        <v>41244</v>
      </c>
      <c r="V1434" s="234">
        <v>41245</v>
      </c>
      <c r="W1434" s="235">
        <v>1813.72</v>
      </c>
    </row>
    <row r="1435" spans="21:23">
      <c r="U1435" s="233">
        <f t="shared" si="22"/>
        <v>41244</v>
      </c>
      <c r="V1435" s="234">
        <v>41246</v>
      </c>
      <c r="W1435" s="235">
        <v>1813.72</v>
      </c>
    </row>
    <row r="1436" spans="21:23">
      <c r="U1436" s="233">
        <f t="shared" si="22"/>
        <v>41244</v>
      </c>
      <c r="V1436" s="234">
        <v>41247</v>
      </c>
      <c r="W1436" s="235">
        <v>1813.73</v>
      </c>
    </row>
    <row r="1437" spans="21:23">
      <c r="U1437" s="233">
        <f t="shared" si="22"/>
        <v>41244</v>
      </c>
      <c r="V1437" s="234">
        <v>41248</v>
      </c>
      <c r="W1437" s="235">
        <v>1813.57</v>
      </c>
    </row>
    <row r="1438" spans="21:23">
      <c r="U1438" s="233">
        <f t="shared" si="22"/>
        <v>41244</v>
      </c>
      <c r="V1438" s="234">
        <v>41249</v>
      </c>
      <c r="W1438" s="235">
        <v>1811.05</v>
      </c>
    </row>
    <row r="1439" spans="21:23">
      <c r="U1439" s="233">
        <f t="shared" si="22"/>
        <v>41244</v>
      </c>
      <c r="V1439" s="234">
        <v>41250</v>
      </c>
      <c r="W1439" s="235">
        <v>1803.69</v>
      </c>
    </row>
    <row r="1440" spans="21:23">
      <c r="U1440" s="233">
        <f t="shared" si="22"/>
        <v>41244</v>
      </c>
      <c r="V1440" s="234">
        <v>41251</v>
      </c>
      <c r="W1440" s="235">
        <v>1797.45</v>
      </c>
    </row>
    <row r="1441" spans="21:23">
      <c r="U1441" s="233">
        <f t="shared" si="22"/>
        <v>41244</v>
      </c>
      <c r="V1441" s="234">
        <v>41252</v>
      </c>
      <c r="W1441" s="235">
        <v>1797.45</v>
      </c>
    </row>
    <row r="1442" spans="21:23">
      <c r="U1442" s="233">
        <f t="shared" si="22"/>
        <v>41244</v>
      </c>
      <c r="V1442" s="234">
        <v>41253</v>
      </c>
      <c r="W1442" s="235">
        <v>1797.45</v>
      </c>
    </row>
    <row r="1443" spans="21:23">
      <c r="U1443" s="233">
        <f t="shared" si="22"/>
        <v>41244</v>
      </c>
      <c r="V1443" s="234">
        <v>41254</v>
      </c>
      <c r="W1443" s="235">
        <v>1799.4</v>
      </c>
    </row>
    <row r="1444" spans="21:23">
      <c r="U1444" s="233">
        <f t="shared" si="22"/>
        <v>41244</v>
      </c>
      <c r="V1444" s="234">
        <v>41255</v>
      </c>
      <c r="W1444" s="235">
        <v>1801.5</v>
      </c>
    </row>
    <row r="1445" spans="21:23">
      <c r="U1445" s="233">
        <f t="shared" si="22"/>
        <v>41244</v>
      </c>
      <c r="V1445" s="234">
        <v>41256</v>
      </c>
      <c r="W1445" s="235">
        <v>1796.31</v>
      </c>
    </row>
    <row r="1446" spans="21:23">
      <c r="U1446" s="233">
        <f t="shared" si="22"/>
        <v>41244</v>
      </c>
      <c r="V1446" s="234">
        <v>41257</v>
      </c>
      <c r="W1446" s="235">
        <v>1795.05</v>
      </c>
    </row>
    <row r="1447" spans="21:23">
      <c r="U1447" s="233">
        <f t="shared" si="22"/>
        <v>41244</v>
      </c>
      <c r="V1447" s="234">
        <v>41258</v>
      </c>
      <c r="W1447" s="235">
        <v>1798.37</v>
      </c>
    </row>
    <row r="1448" spans="21:23">
      <c r="U1448" s="233">
        <f t="shared" si="22"/>
        <v>41244</v>
      </c>
      <c r="V1448" s="234">
        <v>41259</v>
      </c>
      <c r="W1448" s="235">
        <v>1798.37</v>
      </c>
    </row>
    <row r="1449" spans="21:23">
      <c r="U1449" s="233">
        <f t="shared" si="22"/>
        <v>41244</v>
      </c>
      <c r="V1449" s="234">
        <v>41260</v>
      </c>
      <c r="W1449" s="235">
        <v>1798.37</v>
      </c>
    </row>
    <row r="1450" spans="21:23">
      <c r="U1450" s="233">
        <f t="shared" si="22"/>
        <v>41244</v>
      </c>
      <c r="V1450" s="234">
        <v>41261</v>
      </c>
      <c r="W1450" s="235">
        <v>1796.98</v>
      </c>
    </row>
    <row r="1451" spans="21:23">
      <c r="U1451" s="233">
        <f t="shared" si="22"/>
        <v>41244</v>
      </c>
      <c r="V1451" s="234">
        <v>41262</v>
      </c>
      <c r="W1451" s="235">
        <v>1794.14</v>
      </c>
    </row>
    <row r="1452" spans="21:23">
      <c r="U1452" s="233">
        <f t="shared" si="22"/>
        <v>41244</v>
      </c>
      <c r="V1452" s="234">
        <v>41263</v>
      </c>
      <c r="W1452" s="235">
        <v>1790.46</v>
      </c>
    </row>
    <row r="1453" spans="21:23">
      <c r="U1453" s="233">
        <f t="shared" si="22"/>
        <v>41244</v>
      </c>
      <c r="V1453" s="234">
        <v>41264</v>
      </c>
      <c r="W1453" s="235">
        <v>1788.87</v>
      </c>
    </row>
    <row r="1454" spans="21:23">
      <c r="U1454" s="233">
        <f t="shared" si="22"/>
        <v>41244</v>
      </c>
      <c r="V1454" s="234">
        <v>41265</v>
      </c>
      <c r="W1454" s="235">
        <v>1779.79</v>
      </c>
    </row>
    <row r="1455" spans="21:23">
      <c r="U1455" s="233">
        <f t="shared" si="22"/>
        <v>41244</v>
      </c>
      <c r="V1455" s="234">
        <v>41266</v>
      </c>
      <c r="W1455" s="235">
        <v>1779.79</v>
      </c>
    </row>
    <row r="1456" spans="21:23">
      <c r="U1456" s="233">
        <f t="shared" si="22"/>
        <v>41244</v>
      </c>
      <c r="V1456" s="234">
        <v>41267</v>
      </c>
      <c r="W1456" s="235">
        <v>1779.79</v>
      </c>
    </row>
    <row r="1457" spans="21:23">
      <c r="U1457" s="233">
        <f t="shared" si="22"/>
        <v>41244</v>
      </c>
      <c r="V1457" s="234">
        <v>41268</v>
      </c>
      <c r="W1457" s="235">
        <v>1773.44</v>
      </c>
    </row>
    <row r="1458" spans="21:23">
      <c r="U1458" s="233">
        <f t="shared" si="22"/>
        <v>41244</v>
      </c>
      <c r="V1458" s="234">
        <v>41269</v>
      </c>
      <c r="W1458" s="235">
        <v>1773.44</v>
      </c>
    </row>
    <row r="1459" spans="21:23">
      <c r="U1459" s="233">
        <f t="shared" si="22"/>
        <v>41244</v>
      </c>
      <c r="V1459" s="234">
        <v>41270</v>
      </c>
      <c r="W1459" s="235">
        <v>1771.49</v>
      </c>
    </row>
    <row r="1460" spans="21:23">
      <c r="U1460" s="233">
        <f t="shared" si="22"/>
        <v>41244</v>
      </c>
      <c r="V1460" s="234">
        <v>41271</v>
      </c>
      <c r="W1460" s="235">
        <v>1771.54</v>
      </c>
    </row>
    <row r="1461" spans="21:23">
      <c r="U1461" s="233">
        <f t="shared" si="22"/>
        <v>41244</v>
      </c>
      <c r="V1461" s="234">
        <v>41272</v>
      </c>
      <c r="W1461" s="235">
        <v>1768.23</v>
      </c>
    </row>
    <row r="1462" spans="21:23">
      <c r="U1462" s="233">
        <f t="shared" si="22"/>
        <v>41244</v>
      </c>
      <c r="V1462" s="234">
        <v>41273</v>
      </c>
      <c r="W1462" s="235">
        <v>1768.23</v>
      </c>
    </row>
    <row r="1463" spans="21:23">
      <c r="U1463" s="233">
        <f t="shared" si="22"/>
        <v>41244</v>
      </c>
      <c r="V1463" s="234">
        <v>41274</v>
      </c>
      <c r="W1463" s="235">
        <v>1768.23</v>
      </c>
    </row>
    <row r="1464" spans="21:23">
      <c r="U1464" s="233">
        <f t="shared" si="22"/>
        <v>41275</v>
      </c>
      <c r="V1464" s="234">
        <v>41275</v>
      </c>
      <c r="W1464" s="235">
        <v>1768.23</v>
      </c>
    </row>
    <row r="1465" spans="21:23">
      <c r="U1465" s="233">
        <f t="shared" si="22"/>
        <v>41275</v>
      </c>
      <c r="V1465" s="234">
        <v>41276</v>
      </c>
      <c r="W1465" s="235">
        <v>1768.23</v>
      </c>
    </row>
    <row r="1466" spans="21:23">
      <c r="U1466" s="233">
        <f t="shared" si="22"/>
        <v>41275</v>
      </c>
      <c r="V1466" s="234">
        <v>41277</v>
      </c>
      <c r="W1466" s="235">
        <v>1759.97</v>
      </c>
    </row>
    <row r="1467" spans="21:23">
      <c r="U1467" s="233">
        <f t="shared" si="22"/>
        <v>41275</v>
      </c>
      <c r="V1467" s="234">
        <v>41278</v>
      </c>
      <c r="W1467" s="235">
        <v>1760.83</v>
      </c>
    </row>
    <row r="1468" spans="21:23">
      <c r="U1468" s="233">
        <f t="shared" si="22"/>
        <v>41275</v>
      </c>
      <c r="V1468" s="234">
        <v>41279</v>
      </c>
      <c r="W1468" s="235">
        <v>1767.54</v>
      </c>
    </row>
    <row r="1469" spans="21:23">
      <c r="U1469" s="233">
        <f t="shared" si="22"/>
        <v>41275</v>
      </c>
      <c r="V1469" s="234">
        <v>41280</v>
      </c>
      <c r="W1469" s="235">
        <v>1767.54</v>
      </c>
    </row>
    <row r="1470" spans="21:23">
      <c r="U1470" s="233">
        <f t="shared" si="22"/>
        <v>41275</v>
      </c>
      <c r="V1470" s="234">
        <v>41281</v>
      </c>
      <c r="W1470" s="235">
        <v>1767.54</v>
      </c>
    </row>
    <row r="1471" spans="21:23">
      <c r="U1471" s="233">
        <f t="shared" si="22"/>
        <v>41275</v>
      </c>
      <c r="V1471" s="234">
        <v>41282</v>
      </c>
      <c r="W1471" s="235">
        <v>1767.54</v>
      </c>
    </row>
    <row r="1472" spans="21:23">
      <c r="U1472" s="233">
        <f t="shared" si="22"/>
        <v>41275</v>
      </c>
      <c r="V1472" s="234">
        <v>41283</v>
      </c>
      <c r="W1472" s="235">
        <v>1771.31</v>
      </c>
    </row>
    <row r="1473" spans="21:23">
      <c r="U1473" s="233">
        <f t="shared" si="22"/>
        <v>41275</v>
      </c>
      <c r="V1473" s="234">
        <v>41284</v>
      </c>
      <c r="W1473" s="235">
        <v>1767.96</v>
      </c>
    </row>
    <row r="1474" spans="21:23">
      <c r="U1474" s="233">
        <f t="shared" si="22"/>
        <v>41275</v>
      </c>
      <c r="V1474" s="234">
        <v>41285</v>
      </c>
      <c r="W1474" s="235">
        <v>1761.5</v>
      </c>
    </row>
    <row r="1475" spans="21:23">
      <c r="U1475" s="233">
        <f t="shared" ref="U1475:U1538" si="23">+DATE(YEAR(V1475),MONTH(V1475),1)</f>
        <v>41275</v>
      </c>
      <c r="V1475" s="234">
        <v>41286</v>
      </c>
      <c r="W1475" s="235">
        <v>1762.38</v>
      </c>
    </row>
    <row r="1476" spans="21:23">
      <c r="U1476" s="233">
        <f t="shared" si="23"/>
        <v>41275</v>
      </c>
      <c r="V1476" s="234">
        <v>41287</v>
      </c>
      <c r="W1476" s="235">
        <v>1762.38</v>
      </c>
    </row>
    <row r="1477" spans="21:23">
      <c r="U1477" s="233">
        <f t="shared" si="23"/>
        <v>41275</v>
      </c>
      <c r="V1477" s="234">
        <v>41288</v>
      </c>
      <c r="W1477" s="235">
        <v>1762.38</v>
      </c>
    </row>
    <row r="1478" spans="21:23">
      <c r="U1478" s="233">
        <f t="shared" si="23"/>
        <v>41275</v>
      </c>
      <c r="V1478" s="234">
        <v>41289</v>
      </c>
      <c r="W1478" s="235">
        <v>1758.45</v>
      </c>
    </row>
    <row r="1479" spans="21:23">
      <c r="U1479" s="233">
        <f t="shared" si="23"/>
        <v>41275</v>
      </c>
      <c r="V1479" s="234">
        <v>41290</v>
      </c>
      <c r="W1479" s="235">
        <v>1769.88</v>
      </c>
    </row>
    <row r="1480" spans="21:23">
      <c r="U1480" s="233">
        <f t="shared" si="23"/>
        <v>41275</v>
      </c>
      <c r="V1480" s="234">
        <v>41291</v>
      </c>
      <c r="W1480" s="235">
        <v>1775.15</v>
      </c>
    </row>
    <row r="1481" spans="21:23">
      <c r="U1481" s="233">
        <f t="shared" si="23"/>
        <v>41275</v>
      </c>
      <c r="V1481" s="234">
        <v>41292</v>
      </c>
      <c r="W1481" s="235">
        <v>1767.78</v>
      </c>
    </row>
    <row r="1482" spans="21:23">
      <c r="U1482" s="233">
        <f t="shared" si="23"/>
        <v>41275</v>
      </c>
      <c r="V1482" s="234">
        <v>41293</v>
      </c>
      <c r="W1482" s="235">
        <v>1767.74</v>
      </c>
    </row>
    <row r="1483" spans="21:23">
      <c r="U1483" s="233">
        <f t="shared" si="23"/>
        <v>41275</v>
      </c>
      <c r="V1483" s="234">
        <v>41294</v>
      </c>
      <c r="W1483" s="235">
        <v>1767.74</v>
      </c>
    </row>
    <row r="1484" spans="21:23">
      <c r="U1484" s="233">
        <f t="shared" si="23"/>
        <v>41275</v>
      </c>
      <c r="V1484" s="234">
        <v>41295</v>
      </c>
      <c r="W1484" s="235">
        <v>1767.74</v>
      </c>
    </row>
    <row r="1485" spans="21:23">
      <c r="U1485" s="233">
        <f t="shared" si="23"/>
        <v>41275</v>
      </c>
      <c r="V1485" s="234">
        <v>41296</v>
      </c>
      <c r="W1485" s="235">
        <v>1767.74</v>
      </c>
    </row>
    <row r="1486" spans="21:23">
      <c r="U1486" s="233">
        <f t="shared" si="23"/>
        <v>41275</v>
      </c>
      <c r="V1486" s="234">
        <v>41297</v>
      </c>
      <c r="W1486" s="235">
        <v>1776.96</v>
      </c>
    </row>
    <row r="1487" spans="21:23">
      <c r="U1487" s="233">
        <f t="shared" si="23"/>
        <v>41275</v>
      </c>
      <c r="V1487" s="234">
        <v>41298</v>
      </c>
      <c r="W1487" s="235">
        <v>1778.69</v>
      </c>
    </row>
    <row r="1488" spans="21:23">
      <c r="U1488" s="233">
        <f t="shared" si="23"/>
        <v>41275</v>
      </c>
      <c r="V1488" s="234">
        <v>41299</v>
      </c>
      <c r="W1488" s="235">
        <v>1779.73</v>
      </c>
    </row>
    <row r="1489" spans="21:23">
      <c r="U1489" s="233">
        <f t="shared" si="23"/>
        <v>41275</v>
      </c>
      <c r="V1489" s="234">
        <v>41300</v>
      </c>
      <c r="W1489" s="235">
        <v>1779.25</v>
      </c>
    </row>
    <row r="1490" spans="21:23">
      <c r="U1490" s="233">
        <f t="shared" si="23"/>
        <v>41275</v>
      </c>
      <c r="V1490" s="234">
        <v>41301</v>
      </c>
      <c r="W1490" s="235">
        <v>1779.25</v>
      </c>
    </row>
    <row r="1491" spans="21:23">
      <c r="U1491" s="233">
        <f t="shared" si="23"/>
        <v>41275</v>
      </c>
      <c r="V1491" s="234">
        <v>41302</v>
      </c>
      <c r="W1491" s="235">
        <v>1779.25</v>
      </c>
    </row>
    <row r="1492" spans="21:23">
      <c r="U1492" s="233">
        <f t="shared" si="23"/>
        <v>41275</v>
      </c>
      <c r="V1492" s="234">
        <v>41303</v>
      </c>
      <c r="W1492" s="235">
        <v>1779.84</v>
      </c>
    </row>
    <row r="1493" spans="21:23">
      <c r="U1493" s="233">
        <f t="shared" si="23"/>
        <v>41275</v>
      </c>
      <c r="V1493" s="234">
        <v>41304</v>
      </c>
      <c r="W1493" s="235">
        <v>1776.09</v>
      </c>
    </row>
    <row r="1494" spans="21:23">
      <c r="U1494" s="233">
        <f t="shared" si="23"/>
        <v>41275</v>
      </c>
      <c r="V1494" s="234">
        <v>41305</v>
      </c>
      <c r="W1494" s="235">
        <v>1773.24</v>
      </c>
    </row>
    <row r="1495" spans="21:23">
      <c r="U1495" s="233">
        <f t="shared" si="23"/>
        <v>41306</v>
      </c>
      <c r="V1495" s="234">
        <v>41306</v>
      </c>
      <c r="W1495" s="235">
        <v>1775.65</v>
      </c>
    </row>
    <row r="1496" spans="21:23">
      <c r="U1496" s="233">
        <f t="shared" si="23"/>
        <v>41306</v>
      </c>
      <c r="V1496" s="234">
        <v>41307</v>
      </c>
      <c r="W1496" s="235">
        <v>1776.2</v>
      </c>
    </row>
    <row r="1497" spans="21:23">
      <c r="U1497" s="233">
        <f t="shared" si="23"/>
        <v>41306</v>
      </c>
      <c r="V1497" s="234">
        <v>41308</v>
      </c>
      <c r="W1497" s="235">
        <v>1776.2</v>
      </c>
    </row>
    <row r="1498" spans="21:23">
      <c r="U1498" s="233">
        <f t="shared" si="23"/>
        <v>41306</v>
      </c>
      <c r="V1498" s="234">
        <v>41309</v>
      </c>
      <c r="W1498" s="235">
        <v>1776.2</v>
      </c>
    </row>
    <row r="1499" spans="21:23">
      <c r="U1499" s="233">
        <f t="shared" si="23"/>
        <v>41306</v>
      </c>
      <c r="V1499" s="234">
        <v>41310</v>
      </c>
      <c r="W1499" s="235">
        <v>1785.92</v>
      </c>
    </row>
    <row r="1500" spans="21:23">
      <c r="U1500" s="233">
        <f t="shared" si="23"/>
        <v>41306</v>
      </c>
      <c r="V1500" s="234">
        <v>41311</v>
      </c>
      <c r="W1500" s="235">
        <v>1789.09</v>
      </c>
    </row>
    <row r="1501" spans="21:23">
      <c r="U1501" s="233">
        <f t="shared" si="23"/>
        <v>41306</v>
      </c>
      <c r="V1501" s="234">
        <v>41312</v>
      </c>
      <c r="W1501" s="235">
        <v>1791.24</v>
      </c>
    </row>
    <row r="1502" spans="21:23">
      <c r="U1502" s="233">
        <f t="shared" si="23"/>
        <v>41306</v>
      </c>
      <c r="V1502" s="234">
        <v>41313</v>
      </c>
      <c r="W1502" s="235">
        <v>1795.21</v>
      </c>
    </row>
    <row r="1503" spans="21:23">
      <c r="U1503" s="233">
        <f t="shared" si="23"/>
        <v>41306</v>
      </c>
      <c r="V1503" s="234">
        <v>41314</v>
      </c>
      <c r="W1503" s="235">
        <v>1790.61</v>
      </c>
    </row>
    <row r="1504" spans="21:23">
      <c r="U1504" s="233">
        <f t="shared" si="23"/>
        <v>41306</v>
      </c>
      <c r="V1504" s="234">
        <v>41315</v>
      </c>
      <c r="W1504" s="235">
        <v>1790.61</v>
      </c>
    </row>
    <row r="1505" spans="21:23">
      <c r="U1505" s="233">
        <f t="shared" si="23"/>
        <v>41306</v>
      </c>
      <c r="V1505" s="234">
        <v>41316</v>
      </c>
      <c r="W1505" s="235">
        <v>1790.61</v>
      </c>
    </row>
    <row r="1506" spans="21:23">
      <c r="U1506" s="233">
        <f t="shared" si="23"/>
        <v>41306</v>
      </c>
      <c r="V1506" s="234">
        <v>41317</v>
      </c>
      <c r="W1506" s="235">
        <v>1784.71</v>
      </c>
    </row>
    <row r="1507" spans="21:23">
      <c r="U1507" s="233">
        <f t="shared" si="23"/>
        <v>41306</v>
      </c>
      <c r="V1507" s="234">
        <v>41318</v>
      </c>
      <c r="W1507" s="235">
        <v>1783.2</v>
      </c>
    </row>
    <row r="1508" spans="21:23">
      <c r="U1508" s="233">
        <f t="shared" si="23"/>
        <v>41306</v>
      </c>
      <c r="V1508" s="234">
        <v>41319</v>
      </c>
      <c r="W1508" s="235">
        <v>1777.72</v>
      </c>
    </row>
    <row r="1509" spans="21:23">
      <c r="U1509" s="233">
        <f t="shared" si="23"/>
        <v>41306</v>
      </c>
      <c r="V1509" s="234">
        <v>41320</v>
      </c>
      <c r="W1509" s="235">
        <v>1783.19</v>
      </c>
    </row>
    <row r="1510" spans="21:23">
      <c r="U1510" s="233">
        <f t="shared" si="23"/>
        <v>41306</v>
      </c>
      <c r="V1510" s="234">
        <v>41321</v>
      </c>
      <c r="W1510" s="235">
        <v>1785.41</v>
      </c>
    </row>
    <row r="1511" spans="21:23">
      <c r="U1511" s="233">
        <f t="shared" si="23"/>
        <v>41306</v>
      </c>
      <c r="V1511" s="234">
        <v>41322</v>
      </c>
      <c r="W1511" s="235">
        <v>1785.41</v>
      </c>
    </row>
    <row r="1512" spans="21:23">
      <c r="U1512" s="233">
        <f t="shared" si="23"/>
        <v>41306</v>
      </c>
      <c r="V1512" s="234">
        <v>41323</v>
      </c>
      <c r="W1512" s="235">
        <v>1785.41</v>
      </c>
    </row>
    <row r="1513" spans="21:23">
      <c r="U1513" s="233">
        <f t="shared" si="23"/>
        <v>41306</v>
      </c>
      <c r="V1513" s="234">
        <v>41324</v>
      </c>
      <c r="W1513" s="235">
        <v>1785.41</v>
      </c>
    </row>
    <row r="1514" spans="21:23">
      <c r="U1514" s="233">
        <f t="shared" si="23"/>
        <v>41306</v>
      </c>
      <c r="V1514" s="234">
        <v>41325</v>
      </c>
      <c r="W1514" s="235">
        <v>1794.63</v>
      </c>
    </row>
    <row r="1515" spans="21:23">
      <c r="U1515" s="233">
        <f t="shared" si="23"/>
        <v>41306</v>
      </c>
      <c r="V1515" s="234">
        <v>41326</v>
      </c>
      <c r="W1515" s="235">
        <v>1791.33</v>
      </c>
    </row>
    <row r="1516" spans="21:23">
      <c r="U1516" s="233">
        <f t="shared" si="23"/>
        <v>41306</v>
      </c>
      <c r="V1516" s="234">
        <v>41327</v>
      </c>
      <c r="W1516" s="235">
        <v>1798.21</v>
      </c>
    </row>
    <row r="1517" spans="21:23">
      <c r="U1517" s="233">
        <f t="shared" si="23"/>
        <v>41306</v>
      </c>
      <c r="V1517" s="234">
        <v>41328</v>
      </c>
      <c r="W1517" s="235">
        <v>1800.7</v>
      </c>
    </row>
    <row r="1518" spans="21:23">
      <c r="U1518" s="233">
        <f t="shared" si="23"/>
        <v>41306</v>
      </c>
      <c r="V1518" s="234">
        <v>41329</v>
      </c>
      <c r="W1518" s="235">
        <v>1800.7</v>
      </c>
    </row>
    <row r="1519" spans="21:23">
      <c r="U1519" s="233">
        <f t="shared" si="23"/>
        <v>41306</v>
      </c>
      <c r="V1519" s="234">
        <v>41330</v>
      </c>
      <c r="W1519" s="235">
        <v>1800.7</v>
      </c>
    </row>
    <row r="1520" spans="21:23">
      <c r="U1520" s="233">
        <f t="shared" si="23"/>
        <v>41306</v>
      </c>
      <c r="V1520" s="234">
        <v>41331</v>
      </c>
      <c r="W1520" s="235">
        <v>1806.11</v>
      </c>
    </row>
    <row r="1521" spans="21:23">
      <c r="U1521" s="233">
        <f t="shared" si="23"/>
        <v>41306</v>
      </c>
      <c r="V1521" s="234">
        <v>41332</v>
      </c>
      <c r="W1521" s="235">
        <v>1818.54</v>
      </c>
    </row>
    <row r="1522" spans="21:23">
      <c r="U1522" s="233">
        <f t="shared" si="23"/>
        <v>41306</v>
      </c>
      <c r="V1522" s="234">
        <v>41333</v>
      </c>
      <c r="W1522" s="235">
        <v>1816.42</v>
      </c>
    </row>
    <row r="1523" spans="21:23">
      <c r="U1523" s="233">
        <f t="shared" si="23"/>
        <v>41334</v>
      </c>
      <c r="V1523" s="234">
        <v>41334</v>
      </c>
      <c r="W1523" s="235">
        <v>1814.28</v>
      </c>
    </row>
    <row r="1524" spans="21:23">
      <c r="U1524" s="233">
        <f t="shared" si="23"/>
        <v>41334</v>
      </c>
      <c r="V1524" s="234">
        <v>41335</v>
      </c>
      <c r="W1524" s="235">
        <v>1816.48</v>
      </c>
    </row>
    <row r="1525" spans="21:23">
      <c r="U1525" s="233">
        <f t="shared" si="23"/>
        <v>41334</v>
      </c>
      <c r="V1525" s="234">
        <v>41336</v>
      </c>
      <c r="W1525" s="235">
        <v>1816.48</v>
      </c>
    </row>
    <row r="1526" spans="21:23">
      <c r="U1526" s="233">
        <f t="shared" si="23"/>
        <v>41334</v>
      </c>
      <c r="V1526" s="234">
        <v>41337</v>
      </c>
      <c r="W1526" s="235">
        <v>1816.48</v>
      </c>
    </row>
    <row r="1527" spans="21:23">
      <c r="U1527" s="233">
        <f t="shared" si="23"/>
        <v>41334</v>
      </c>
      <c r="V1527" s="234">
        <v>41338</v>
      </c>
      <c r="W1527" s="235">
        <v>1813.53</v>
      </c>
    </row>
    <row r="1528" spans="21:23">
      <c r="U1528" s="233">
        <f t="shared" si="23"/>
        <v>41334</v>
      </c>
      <c r="V1528" s="234">
        <v>41339</v>
      </c>
      <c r="W1528" s="235">
        <v>1809.65</v>
      </c>
    </row>
    <row r="1529" spans="21:23">
      <c r="U1529" s="233">
        <f t="shared" si="23"/>
        <v>41334</v>
      </c>
      <c r="V1529" s="234">
        <v>41340</v>
      </c>
      <c r="W1529" s="235">
        <v>1808</v>
      </c>
    </row>
    <row r="1530" spans="21:23">
      <c r="U1530" s="233">
        <f t="shared" si="23"/>
        <v>41334</v>
      </c>
      <c r="V1530" s="234">
        <v>41341</v>
      </c>
      <c r="W1530" s="235">
        <v>1803.65</v>
      </c>
    </row>
    <row r="1531" spans="21:23">
      <c r="U1531" s="233">
        <f t="shared" si="23"/>
        <v>41334</v>
      </c>
      <c r="V1531" s="234">
        <v>41342</v>
      </c>
      <c r="W1531" s="235">
        <v>1800.45</v>
      </c>
    </row>
    <row r="1532" spans="21:23">
      <c r="U1532" s="233">
        <f t="shared" si="23"/>
        <v>41334</v>
      </c>
      <c r="V1532" s="234">
        <v>41343</v>
      </c>
      <c r="W1532" s="235">
        <v>1800.45</v>
      </c>
    </row>
    <row r="1533" spans="21:23">
      <c r="U1533" s="233">
        <f t="shared" si="23"/>
        <v>41334</v>
      </c>
      <c r="V1533" s="234">
        <v>41344</v>
      </c>
      <c r="W1533" s="235">
        <v>1800.45</v>
      </c>
    </row>
    <row r="1534" spans="21:23">
      <c r="U1534" s="233">
        <f t="shared" si="23"/>
        <v>41334</v>
      </c>
      <c r="V1534" s="234">
        <v>41345</v>
      </c>
      <c r="W1534" s="235">
        <v>1801.2</v>
      </c>
    </row>
    <row r="1535" spans="21:23">
      <c r="U1535" s="233">
        <f t="shared" si="23"/>
        <v>41334</v>
      </c>
      <c r="V1535" s="234">
        <v>41346</v>
      </c>
      <c r="W1535" s="235">
        <v>1801.64</v>
      </c>
    </row>
    <row r="1536" spans="21:23">
      <c r="U1536" s="233">
        <f t="shared" si="23"/>
        <v>41334</v>
      </c>
      <c r="V1536" s="234">
        <v>41347</v>
      </c>
      <c r="W1536" s="235">
        <v>1798.56</v>
      </c>
    </row>
    <row r="1537" spans="21:23">
      <c r="U1537" s="233">
        <f t="shared" si="23"/>
        <v>41334</v>
      </c>
      <c r="V1537" s="234">
        <v>41348</v>
      </c>
      <c r="W1537" s="235">
        <v>1797.28</v>
      </c>
    </row>
    <row r="1538" spans="21:23">
      <c r="U1538" s="233">
        <f t="shared" si="23"/>
        <v>41334</v>
      </c>
      <c r="V1538" s="234">
        <v>41349</v>
      </c>
      <c r="W1538" s="235">
        <v>1804.06</v>
      </c>
    </row>
    <row r="1539" spans="21:23">
      <c r="U1539" s="233">
        <f t="shared" ref="U1539:U1602" si="24">+DATE(YEAR(V1539),MONTH(V1539),1)</f>
        <v>41334</v>
      </c>
      <c r="V1539" s="234">
        <v>41350</v>
      </c>
      <c r="W1539" s="235">
        <v>1804.06</v>
      </c>
    </row>
    <row r="1540" spans="21:23">
      <c r="U1540" s="233">
        <f t="shared" si="24"/>
        <v>41334</v>
      </c>
      <c r="V1540" s="234">
        <v>41351</v>
      </c>
      <c r="W1540" s="235">
        <v>1804.06</v>
      </c>
    </row>
    <row r="1541" spans="21:23">
      <c r="U1541" s="233">
        <f t="shared" si="24"/>
        <v>41334</v>
      </c>
      <c r="V1541" s="234">
        <v>41352</v>
      </c>
      <c r="W1541" s="235">
        <v>1809.58</v>
      </c>
    </row>
    <row r="1542" spans="21:23">
      <c r="U1542" s="233">
        <f t="shared" si="24"/>
        <v>41334</v>
      </c>
      <c r="V1542" s="234">
        <v>41353</v>
      </c>
      <c r="W1542" s="235">
        <v>1809.83</v>
      </c>
    </row>
    <row r="1543" spans="21:23">
      <c r="U1543" s="233">
        <f t="shared" si="24"/>
        <v>41334</v>
      </c>
      <c r="V1543" s="234">
        <v>41354</v>
      </c>
      <c r="W1543" s="235">
        <v>1812.35</v>
      </c>
    </row>
    <row r="1544" spans="21:23">
      <c r="U1544" s="233">
        <f t="shared" si="24"/>
        <v>41334</v>
      </c>
      <c r="V1544" s="234">
        <v>41355</v>
      </c>
      <c r="W1544" s="235">
        <v>1822.78</v>
      </c>
    </row>
    <row r="1545" spans="21:23">
      <c r="U1545" s="233">
        <f t="shared" si="24"/>
        <v>41334</v>
      </c>
      <c r="V1545" s="234">
        <v>41356</v>
      </c>
      <c r="W1545" s="235">
        <v>1825.79</v>
      </c>
    </row>
    <row r="1546" spans="21:23">
      <c r="U1546" s="233">
        <f t="shared" si="24"/>
        <v>41334</v>
      </c>
      <c r="V1546" s="234">
        <v>41357</v>
      </c>
      <c r="W1546" s="235">
        <v>1825.79</v>
      </c>
    </row>
    <row r="1547" spans="21:23">
      <c r="U1547" s="233">
        <f t="shared" si="24"/>
        <v>41334</v>
      </c>
      <c r="V1547" s="234">
        <v>41358</v>
      </c>
      <c r="W1547" s="235">
        <v>1825.79</v>
      </c>
    </row>
    <row r="1548" spans="21:23">
      <c r="U1548" s="233">
        <f t="shared" si="24"/>
        <v>41334</v>
      </c>
      <c r="V1548" s="234">
        <v>41359</v>
      </c>
      <c r="W1548" s="235">
        <v>1825.79</v>
      </c>
    </row>
    <row r="1549" spans="21:23">
      <c r="U1549" s="233">
        <f t="shared" si="24"/>
        <v>41334</v>
      </c>
      <c r="V1549" s="234">
        <v>41360</v>
      </c>
      <c r="W1549" s="235">
        <v>1828.95</v>
      </c>
    </row>
    <row r="1550" spans="21:23">
      <c r="U1550" s="233">
        <f t="shared" si="24"/>
        <v>41334</v>
      </c>
      <c r="V1550" s="234">
        <v>41361</v>
      </c>
      <c r="W1550" s="235">
        <v>1832.2</v>
      </c>
    </row>
    <row r="1551" spans="21:23">
      <c r="U1551" s="233">
        <f t="shared" si="24"/>
        <v>41334</v>
      </c>
      <c r="V1551" s="234">
        <v>41362</v>
      </c>
      <c r="W1551" s="235">
        <v>1832.2</v>
      </c>
    </row>
    <row r="1552" spans="21:23">
      <c r="U1552" s="233">
        <f t="shared" si="24"/>
        <v>41334</v>
      </c>
      <c r="V1552" s="234">
        <v>41363</v>
      </c>
      <c r="W1552" s="235">
        <v>1832.2</v>
      </c>
    </row>
    <row r="1553" spans="21:23">
      <c r="U1553" s="233">
        <f t="shared" si="24"/>
        <v>41334</v>
      </c>
      <c r="V1553" s="234">
        <v>41364</v>
      </c>
      <c r="W1553" s="235">
        <v>1832.2</v>
      </c>
    </row>
    <row r="1554" spans="21:23">
      <c r="U1554" s="233">
        <f t="shared" si="24"/>
        <v>41365</v>
      </c>
      <c r="V1554" s="234">
        <v>41365</v>
      </c>
      <c r="W1554" s="235">
        <v>1832.2</v>
      </c>
    </row>
    <row r="1555" spans="21:23">
      <c r="U1555" s="233">
        <f t="shared" si="24"/>
        <v>41365</v>
      </c>
      <c r="V1555" s="234">
        <v>41366</v>
      </c>
      <c r="W1555" s="235">
        <v>1823.12</v>
      </c>
    </row>
    <row r="1556" spans="21:23">
      <c r="U1556" s="233">
        <f t="shared" si="24"/>
        <v>41365</v>
      </c>
      <c r="V1556" s="234">
        <v>41367</v>
      </c>
      <c r="W1556" s="235">
        <v>1817.14</v>
      </c>
    </row>
    <row r="1557" spans="21:23">
      <c r="U1557" s="233">
        <f t="shared" si="24"/>
        <v>41365</v>
      </c>
      <c r="V1557" s="234">
        <v>41368</v>
      </c>
      <c r="W1557" s="235">
        <v>1819.93</v>
      </c>
    </row>
    <row r="1558" spans="21:23">
      <c r="U1558" s="233">
        <f t="shared" si="24"/>
        <v>41365</v>
      </c>
      <c r="V1558" s="234">
        <v>41369</v>
      </c>
      <c r="W1558" s="235">
        <v>1829.01</v>
      </c>
    </row>
    <row r="1559" spans="21:23">
      <c r="U1559" s="233">
        <f t="shared" si="24"/>
        <v>41365</v>
      </c>
      <c r="V1559" s="234">
        <v>41370</v>
      </c>
      <c r="W1559" s="235">
        <v>1826.88</v>
      </c>
    </row>
    <row r="1560" spans="21:23">
      <c r="U1560" s="233">
        <f t="shared" si="24"/>
        <v>41365</v>
      </c>
      <c r="V1560" s="234">
        <v>41371</v>
      </c>
      <c r="W1560" s="235">
        <v>1826.88</v>
      </c>
    </row>
    <row r="1561" spans="21:23">
      <c r="U1561" s="233">
        <f t="shared" si="24"/>
        <v>41365</v>
      </c>
      <c r="V1561" s="234">
        <v>41372</v>
      </c>
      <c r="W1561" s="235">
        <v>1826.88</v>
      </c>
    </row>
    <row r="1562" spans="21:23">
      <c r="U1562" s="233">
        <f t="shared" si="24"/>
        <v>41365</v>
      </c>
      <c r="V1562" s="234">
        <v>41373</v>
      </c>
      <c r="W1562" s="235">
        <v>1817.66</v>
      </c>
    </row>
    <row r="1563" spans="21:23">
      <c r="U1563" s="233">
        <f t="shared" si="24"/>
        <v>41365</v>
      </c>
      <c r="V1563" s="234">
        <v>41374</v>
      </c>
      <c r="W1563" s="235">
        <v>1813.11</v>
      </c>
    </row>
    <row r="1564" spans="21:23">
      <c r="U1564" s="233">
        <f t="shared" si="24"/>
        <v>41365</v>
      </c>
      <c r="V1564" s="234">
        <v>41375</v>
      </c>
      <c r="W1564" s="235">
        <v>1821.2</v>
      </c>
    </row>
    <row r="1565" spans="21:23">
      <c r="U1565" s="233">
        <f t="shared" si="24"/>
        <v>41365</v>
      </c>
      <c r="V1565" s="234">
        <v>41376</v>
      </c>
      <c r="W1565" s="235">
        <v>1823.84</v>
      </c>
    </row>
    <row r="1566" spans="21:23">
      <c r="U1566" s="233">
        <f t="shared" si="24"/>
        <v>41365</v>
      </c>
      <c r="V1566" s="234">
        <v>41377</v>
      </c>
      <c r="W1566" s="235">
        <v>1827.79</v>
      </c>
    </row>
    <row r="1567" spans="21:23">
      <c r="U1567" s="233">
        <f t="shared" si="24"/>
        <v>41365</v>
      </c>
      <c r="V1567" s="234">
        <v>41378</v>
      </c>
      <c r="W1567" s="235">
        <v>1827.79</v>
      </c>
    </row>
    <row r="1568" spans="21:23">
      <c r="U1568" s="233">
        <f t="shared" si="24"/>
        <v>41365</v>
      </c>
      <c r="V1568" s="234">
        <v>41379</v>
      </c>
      <c r="W1568" s="235">
        <v>1827.79</v>
      </c>
    </row>
    <row r="1569" spans="21:23">
      <c r="U1569" s="233">
        <f t="shared" si="24"/>
        <v>41365</v>
      </c>
      <c r="V1569" s="234">
        <v>41380</v>
      </c>
      <c r="W1569" s="235">
        <v>1834.86</v>
      </c>
    </row>
    <row r="1570" spans="21:23">
      <c r="U1570" s="233">
        <f t="shared" si="24"/>
        <v>41365</v>
      </c>
      <c r="V1570" s="234">
        <v>41381</v>
      </c>
      <c r="W1570" s="235">
        <v>1833.98</v>
      </c>
    </row>
    <row r="1571" spans="21:23">
      <c r="U1571" s="233">
        <f t="shared" si="24"/>
        <v>41365</v>
      </c>
      <c r="V1571" s="234">
        <v>41382</v>
      </c>
      <c r="W1571" s="235">
        <v>1846.46</v>
      </c>
    </row>
    <row r="1572" spans="21:23">
      <c r="U1572" s="233">
        <f t="shared" si="24"/>
        <v>41365</v>
      </c>
      <c r="V1572" s="234">
        <v>41383</v>
      </c>
      <c r="W1572" s="235">
        <v>1847.02</v>
      </c>
    </row>
    <row r="1573" spans="21:23">
      <c r="U1573" s="233">
        <f t="shared" si="24"/>
        <v>41365</v>
      </c>
      <c r="V1573" s="234">
        <v>41384</v>
      </c>
      <c r="W1573" s="235">
        <v>1835.57</v>
      </c>
    </row>
    <row r="1574" spans="21:23">
      <c r="U1574" s="233">
        <f t="shared" si="24"/>
        <v>41365</v>
      </c>
      <c r="V1574" s="234">
        <v>41385</v>
      </c>
      <c r="W1574" s="235">
        <v>1835.57</v>
      </c>
    </row>
    <row r="1575" spans="21:23">
      <c r="U1575" s="233">
        <f t="shared" si="24"/>
        <v>41365</v>
      </c>
      <c r="V1575" s="234">
        <v>41386</v>
      </c>
      <c r="W1575" s="235">
        <v>1835.57</v>
      </c>
    </row>
    <row r="1576" spans="21:23">
      <c r="U1576" s="233">
        <f t="shared" si="24"/>
        <v>41365</v>
      </c>
      <c r="V1576" s="234">
        <v>41387</v>
      </c>
      <c r="W1576" s="235">
        <v>1841.14</v>
      </c>
    </row>
    <row r="1577" spans="21:23">
      <c r="U1577" s="233">
        <f t="shared" si="24"/>
        <v>41365</v>
      </c>
      <c r="V1577" s="234">
        <v>41388</v>
      </c>
      <c r="W1577" s="235">
        <v>1838.03</v>
      </c>
    </row>
    <row r="1578" spans="21:23">
      <c r="U1578" s="233">
        <f t="shared" si="24"/>
        <v>41365</v>
      </c>
      <c r="V1578" s="234">
        <v>41389</v>
      </c>
      <c r="W1578" s="235">
        <v>1836.79</v>
      </c>
    </row>
    <row r="1579" spans="21:23">
      <c r="U1579" s="233">
        <f t="shared" si="24"/>
        <v>41365</v>
      </c>
      <c r="V1579" s="234">
        <v>41390</v>
      </c>
      <c r="W1579" s="235">
        <v>1830.84</v>
      </c>
    </row>
    <row r="1580" spans="21:23">
      <c r="U1580" s="233">
        <f t="shared" si="24"/>
        <v>41365</v>
      </c>
      <c r="V1580" s="234">
        <v>41391</v>
      </c>
      <c r="W1580" s="235">
        <v>1833.7</v>
      </c>
    </row>
    <row r="1581" spans="21:23">
      <c r="U1581" s="233">
        <f t="shared" si="24"/>
        <v>41365</v>
      </c>
      <c r="V1581" s="234">
        <v>41392</v>
      </c>
      <c r="W1581" s="235">
        <v>1833.7</v>
      </c>
    </row>
    <row r="1582" spans="21:23">
      <c r="U1582" s="233">
        <f t="shared" si="24"/>
        <v>41365</v>
      </c>
      <c r="V1582" s="234">
        <v>41393</v>
      </c>
      <c r="W1582" s="235">
        <v>1833.7</v>
      </c>
    </row>
    <row r="1583" spans="21:23">
      <c r="U1583" s="233">
        <f t="shared" si="24"/>
        <v>41365</v>
      </c>
      <c r="V1583" s="234">
        <v>41394</v>
      </c>
      <c r="W1583" s="235">
        <v>1828.79</v>
      </c>
    </row>
    <row r="1584" spans="21:23">
      <c r="U1584" s="233">
        <f t="shared" si="24"/>
        <v>41395</v>
      </c>
      <c r="V1584" s="234">
        <v>41395</v>
      </c>
      <c r="W1584" s="235">
        <v>1825.83</v>
      </c>
    </row>
    <row r="1585" spans="21:23">
      <c r="U1585" s="233">
        <f t="shared" si="24"/>
        <v>41395</v>
      </c>
      <c r="V1585" s="234">
        <v>41396</v>
      </c>
      <c r="W1585" s="235">
        <v>1825.83</v>
      </c>
    </row>
    <row r="1586" spans="21:23">
      <c r="U1586" s="233">
        <f t="shared" si="24"/>
        <v>41395</v>
      </c>
      <c r="V1586" s="234">
        <v>41397</v>
      </c>
      <c r="W1586" s="235">
        <v>1836.34</v>
      </c>
    </row>
    <row r="1587" spans="21:23">
      <c r="U1587" s="233">
        <f t="shared" si="24"/>
        <v>41395</v>
      </c>
      <c r="V1587" s="234">
        <v>41398</v>
      </c>
      <c r="W1587" s="235">
        <v>1835.88</v>
      </c>
    </row>
    <row r="1588" spans="21:23">
      <c r="U1588" s="233">
        <f t="shared" si="24"/>
        <v>41395</v>
      </c>
      <c r="V1588" s="234">
        <v>41399</v>
      </c>
      <c r="W1588" s="235">
        <v>1835.88</v>
      </c>
    </row>
    <row r="1589" spans="21:23">
      <c r="U1589" s="233">
        <f t="shared" si="24"/>
        <v>41395</v>
      </c>
      <c r="V1589" s="234">
        <v>41400</v>
      </c>
      <c r="W1589" s="235">
        <v>1835.88</v>
      </c>
    </row>
    <row r="1590" spans="21:23">
      <c r="U1590" s="233">
        <f t="shared" si="24"/>
        <v>41395</v>
      </c>
      <c r="V1590" s="234">
        <v>41401</v>
      </c>
      <c r="W1590" s="235">
        <v>1831.42</v>
      </c>
    </row>
    <row r="1591" spans="21:23">
      <c r="U1591" s="233">
        <f t="shared" si="24"/>
        <v>41395</v>
      </c>
      <c r="V1591" s="234">
        <v>41402</v>
      </c>
      <c r="W1591" s="235">
        <v>1827.13</v>
      </c>
    </row>
    <row r="1592" spans="21:23">
      <c r="U1592" s="233">
        <f t="shared" si="24"/>
        <v>41395</v>
      </c>
      <c r="V1592" s="234">
        <v>41403</v>
      </c>
      <c r="W1592" s="235">
        <v>1830.7</v>
      </c>
    </row>
    <row r="1593" spans="21:23">
      <c r="U1593" s="233">
        <f t="shared" si="24"/>
        <v>41395</v>
      </c>
      <c r="V1593" s="234">
        <v>41404</v>
      </c>
      <c r="W1593" s="235">
        <v>1833.07</v>
      </c>
    </row>
    <row r="1594" spans="21:23">
      <c r="U1594" s="233">
        <f t="shared" si="24"/>
        <v>41395</v>
      </c>
      <c r="V1594" s="234">
        <v>41405</v>
      </c>
      <c r="W1594" s="235">
        <v>1834.83</v>
      </c>
    </row>
    <row r="1595" spans="21:23">
      <c r="U1595" s="233">
        <f t="shared" si="24"/>
        <v>41395</v>
      </c>
      <c r="V1595" s="234">
        <v>41406</v>
      </c>
      <c r="W1595" s="235">
        <v>1834.83</v>
      </c>
    </row>
    <row r="1596" spans="21:23">
      <c r="U1596" s="233">
        <f t="shared" si="24"/>
        <v>41395</v>
      </c>
      <c r="V1596" s="234">
        <v>41407</v>
      </c>
      <c r="W1596" s="235">
        <v>1834.83</v>
      </c>
    </row>
    <row r="1597" spans="21:23">
      <c r="U1597" s="233">
        <f t="shared" si="24"/>
        <v>41395</v>
      </c>
      <c r="V1597" s="234">
        <v>41408</v>
      </c>
      <c r="W1597" s="235">
        <v>1834.83</v>
      </c>
    </row>
    <row r="1598" spans="21:23">
      <c r="U1598" s="233">
        <f t="shared" si="24"/>
        <v>41395</v>
      </c>
      <c r="V1598" s="234">
        <v>41409</v>
      </c>
      <c r="W1598" s="235">
        <v>1838.63</v>
      </c>
    </row>
    <row r="1599" spans="21:23">
      <c r="U1599" s="233">
        <f t="shared" si="24"/>
        <v>41395</v>
      </c>
      <c r="V1599" s="234">
        <v>41410</v>
      </c>
      <c r="W1599" s="235">
        <v>1843.75</v>
      </c>
    </row>
    <row r="1600" spans="21:23">
      <c r="U1600" s="233">
        <f t="shared" si="24"/>
        <v>41395</v>
      </c>
      <c r="V1600" s="234">
        <v>41411</v>
      </c>
      <c r="W1600" s="235">
        <v>1838.82</v>
      </c>
    </row>
    <row r="1601" spans="21:23">
      <c r="U1601" s="233">
        <f t="shared" si="24"/>
        <v>41395</v>
      </c>
      <c r="V1601" s="234">
        <v>41412</v>
      </c>
      <c r="W1601" s="235">
        <v>1841.35</v>
      </c>
    </row>
    <row r="1602" spans="21:23">
      <c r="U1602" s="233">
        <f t="shared" si="24"/>
        <v>41395</v>
      </c>
      <c r="V1602" s="234">
        <v>41413</v>
      </c>
      <c r="W1602" s="235">
        <v>1841.35</v>
      </c>
    </row>
    <row r="1603" spans="21:23">
      <c r="U1603" s="233">
        <f t="shared" ref="U1603:U1666" si="25">+DATE(YEAR(V1603),MONTH(V1603),1)</f>
        <v>41395</v>
      </c>
      <c r="V1603" s="234">
        <v>41414</v>
      </c>
      <c r="W1603" s="235">
        <v>1841.35</v>
      </c>
    </row>
    <row r="1604" spans="21:23">
      <c r="U1604" s="233">
        <f t="shared" si="25"/>
        <v>41395</v>
      </c>
      <c r="V1604" s="234">
        <v>41415</v>
      </c>
      <c r="W1604" s="235">
        <v>1842.59</v>
      </c>
    </row>
    <row r="1605" spans="21:23">
      <c r="U1605" s="233">
        <f t="shared" si="25"/>
        <v>41395</v>
      </c>
      <c r="V1605" s="234">
        <v>41416</v>
      </c>
      <c r="W1605" s="235">
        <v>1846.76</v>
      </c>
    </row>
    <row r="1606" spans="21:23">
      <c r="U1606" s="233">
        <f t="shared" si="25"/>
        <v>41395</v>
      </c>
      <c r="V1606" s="234">
        <v>41417</v>
      </c>
      <c r="W1606" s="235">
        <v>1850.55</v>
      </c>
    </row>
    <row r="1607" spans="21:23">
      <c r="U1607" s="233">
        <f t="shared" si="25"/>
        <v>41395</v>
      </c>
      <c r="V1607" s="234">
        <v>41418</v>
      </c>
      <c r="W1607" s="235">
        <v>1864.02</v>
      </c>
    </row>
    <row r="1608" spans="21:23">
      <c r="U1608" s="233">
        <f t="shared" si="25"/>
        <v>41395</v>
      </c>
      <c r="V1608" s="234">
        <v>41419</v>
      </c>
      <c r="W1608" s="235">
        <v>1874.1</v>
      </c>
    </row>
    <row r="1609" spans="21:23">
      <c r="U1609" s="233">
        <f t="shared" si="25"/>
        <v>41395</v>
      </c>
      <c r="V1609" s="234">
        <v>41420</v>
      </c>
      <c r="W1609" s="235">
        <v>1874.1</v>
      </c>
    </row>
    <row r="1610" spans="21:23">
      <c r="U1610" s="233">
        <f t="shared" si="25"/>
        <v>41395</v>
      </c>
      <c r="V1610" s="234">
        <v>41421</v>
      </c>
      <c r="W1610" s="235">
        <v>1874.1</v>
      </c>
    </row>
    <row r="1611" spans="21:23">
      <c r="U1611" s="233">
        <f t="shared" si="25"/>
        <v>41395</v>
      </c>
      <c r="V1611" s="234">
        <v>41422</v>
      </c>
      <c r="W1611" s="235">
        <v>1874.1</v>
      </c>
    </row>
    <row r="1612" spans="21:23">
      <c r="U1612" s="233">
        <f t="shared" si="25"/>
        <v>41395</v>
      </c>
      <c r="V1612" s="234">
        <v>41423</v>
      </c>
      <c r="W1612" s="235">
        <v>1897.1</v>
      </c>
    </row>
    <row r="1613" spans="21:23">
      <c r="U1613" s="233">
        <f t="shared" si="25"/>
        <v>41395</v>
      </c>
      <c r="V1613" s="234">
        <v>41424</v>
      </c>
      <c r="W1613" s="235">
        <v>1894.13</v>
      </c>
    </row>
    <row r="1614" spans="21:23">
      <c r="U1614" s="233">
        <f t="shared" si="25"/>
        <v>41395</v>
      </c>
      <c r="V1614" s="234">
        <v>41425</v>
      </c>
      <c r="W1614" s="235">
        <v>1891.48</v>
      </c>
    </row>
    <row r="1615" spans="21:23">
      <c r="U1615" s="233">
        <f t="shared" si="25"/>
        <v>41426</v>
      </c>
      <c r="V1615" s="234">
        <v>41426</v>
      </c>
      <c r="W1615" s="235">
        <v>1907.76</v>
      </c>
    </row>
    <row r="1616" spans="21:23">
      <c r="U1616" s="233">
        <f t="shared" si="25"/>
        <v>41426</v>
      </c>
      <c r="V1616" s="234">
        <v>41427</v>
      </c>
      <c r="W1616" s="235">
        <v>1907.76</v>
      </c>
    </row>
    <row r="1617" spans="21:23">
      <c r="U1617" s="233">
        <f t="shared" si="25"/>
        <v>41426</v>
      </c>
      <c r="V1617" s="234">
        <v>41428</v>
      </c>
      <c r="W1617" s="235">
        <v>1907.76</v>
      </c>
    </row>
    <row r="1618" spans="21:23">
      <c r="U1618" s="233">
        <f t="shared" si="25"/>
        <v>41426</v>
      </c>
      <c r="V1618" s="234">
        <v>41429</v>
      </c>
      <c r="W1618" s="235">
        <v>1907.76</v>
      </c>
    </row>
    <row r="1619" spans="21:23">
      <c r="U1619" s="233">
        <f t="shared" si="25"/>
        <v>41426</v>
      </c>
      <c r="V1619" s="234">
        <v>41430</v>
      </c>
      <c r="W1619" s="235">
        <v>1894.4</v>
      </c>
    </row>
    <row r="1620" spans="21:23">
      <c r="U1620" s="233">
        <f t="shared" si="25"/>
        <v>41426</v>
      </c>
      <c r="V1620" s="234">
        <v>41431</v>
      </c>
      <c r="W1620" s="235">
        <v>1899.08</v>
      </c>
    </row>
    <row r="1621" spans="21:23">
      <c r="U1621" s="233">
        <f t="shared" si="25"/>
        <v>41426</v>
      </c>
      <c r="V1621" s="234">
        <v>41432</v>
      </c>
      <c r="W1621" s="235">
        <v>1907.88</v>
      </c>
    </row>
    <row r="1622" spans="21:23">
      <c r="U1622" s="233">
        <f t="shared" si="25"/>
        <v>41426</v>
      </c>
      <c r="V1622" s="234">
        <v>41433</v>
      </c>
      <c r="W1622" s="235">
        <v>1898.8</v>
      </c>
    </row>
    <row r="1623" spans="21:23">
      <c r="U1623" s="233">
        <f t="shared" si="25"/>
        <v>41426</v>
      </c>
      <c r="V1623" s="234">
        <v>41434</v>
      </c>
      <c r="W1623" s="235">
        <v>1898.8</v>
      </c>
    </row>
    <row r="1624" spans="21:23">
      <c r="U1624" s="233">
        <f t="shared" si="25"/>
        <v>41426</v>
      </c>
      <c r="V1624" s="234">
        <v>41435</v>
      </c>
      <c r="W1624" s="235">
        <v>1898.8</v>
      </c>
    </row>
    <row r="1625" spans="21:23">
      <c r="U1625" s="233">
        <f t="shared" si="25"/>
        <v>41426</v>
      </c>
      <c r="V1625" s="234">
        <v>41436</v>
      </c>
      <c r="W1625" s="235">
        <v>1898.8</v>
      </c>
    </row>
    <row r="1626" spans="21:23">
      <c r="U1626" s="233">
        <f t="shared" si="25"/>
        <v>41426</v>
      </c>
      <c r="V1626" s="234">
        <v>41437</v>
      </c>
      <c r="W1626" s="235">
        <v>1907.12</v>
      </c>
    </row>
    <row r="1627" spans="21:23">
      <c r="U1627" s="233">
        <f t="shared" si="25"/>
        <v>41426</v>
      </c>
      <c r="V1627" s="234">
        <v>41438</v>
      </c>
      <c r="W1627" s="235">
        <v>1897.53</v>
      </c>
    </row>
    <row r="1628" spans="21:23">
      <c r="U1628" s="233">
        <f t="shared" si="25"/>
        <v>41426</v>
      </c>
      <c r="V1628" s="234">
        <v>41439</v>
      </c>
      <c r="W1628" s="235">
        <v>1895.01</v>
      </c>
    </row>
    <row r="1629" spans="21:23">
      <c r="U1629" s="233">
        <f t="shared" si="25"/>
        <v>41426</v>
      </c>
      <c r="V1629" s="234">
        <v>41440</v>
      </c>
      <c r="W1629" s="235">
        <v>1882.38</v>
      </c>
    </row>
    <row r="1630" spans="21:23">
      <c r="U1630" s="233">
        <f t="shared" si="25"/>
        <v>41426</v>
      </c>
      <c r="V1630" s="234">
        <v>41441</v>
      </c>
      <c r="W1630" s="235">
        <v>1882.38</v>
      </c>
    </row>
    <row r="1631" spans="21:23">
      <c r="U1631" s="233">
        <f t="shared" si="25"/>
        <v>41426</v>
      </c>
      <c r="V1631" s="234">
        <v>41442</v>
      </c>
      <c r="W1631" s="235">
        <v>1882.38</v>
      </c>
    </row>
    <row r="1632" spans="21:23">
      <c r="U1632" s="233">
        <f t="shared" si="25"/>
        <v>41426</v>
      </c>
      <c r="V1632" s="234">
        <v>41443</v>
      </c>
      <c r="W1632" s="235">
        <v>1883.57</v>
      </c>
    </row>
    <row r="1633" spans="21:23">
      <c r="U1633" s="233">
        <f t="shared" si="25"/>
        <v>41426</v>
      </c>
      <c r="V1633" s="234">
        <v>41444</v>
      </c>
      <c r="W1633" s="235">
        <v>1902.47</v>
      </c>
    </row>
    <row r="1634" spans="21:23">
      <c r="U1634" s="233">
        <f t="shared" si="25"/>
        <v>41426</v>
      </c>
      <c r="V1634" s="234">
        <v>41445</v>
      </c>
      <c r="W1634" s="235">
        <v>1900.87</v>
      </c>
    </row>
    <row r="1635" spans="21:23">
      <c r="U1635" s="233">
        <f t="shared" si="25"/>
        <v>41426</v>
      </c>
      <c r="V1635" s="234">
        <v>41446</v>
      </c>
      <c r="W1635" s="235">
        <v>1937.26</v>
      </c>
    </row>
    <row r="1636" spans="21:23">
      <c r="U1636" s="233">
        <f t="shared" si="25"/>
        <v>41426</v>
      </c>
      <c r="V1636" s="234">
        <v>41447</v>
      </c>
      <c r="W1636" s="235">
        <v>1941.06</v>
      </c>
    </row>
    <row r="1637" spans="21:23">
      <c r="U1637" s="233">
        <f t="shared" si="25"/>
        <v>41426</v>
      </c>
      <c r="V1637" s="234">
        <v>41448</v>
      </c>
      <c r="W1637" s="235">
        <v>1941.06</v>
      </c>
    </row>
    <row r="1638" spans="21:23">
      <c r="U1638" s="233">
        <f t="shared" si="25"/>
        <v>41426</v>
      </c>
      <c r="V1638" s="234">
        <v>41449</v>
      </c>
      <c r="W1638" s="235">
        <v>1941.06</v>
      </c>
    </row>
    <row r="1639" spans="21:23">
      <c r="U1639" s="233">
        <f t="shared" si="25"/>
        <v>41426</v>
      </c>
      <c r="V1639" s="234">
        <v>41450</v>
      </c>
      <c r="W1639" s="235">
        <v>1942.97</v>
      </c>
    </row>
    <row r="1640" spans="21:23">
      <c r="U1640" s="233">
        <f t="shared" si="25"/>
        <v>41426</v>
      </c>
      <c r="V1640" s="234">
        <v>41451</v>
      </c>
      <c r="W1640" s="235">
        <v>1928.27</v>
      </c>
    </row>
    <row r="1641" spans="21:23">
      <c r="U1641" s="233">
        <f t="shared" si="25"/>
        <v>41426</v>
      </c>
      <c r="V1641" s="234">
        <v>41452</v>
      </c>
      <c r="W1641" s="235">
        <v>1921.86</v>
      </c>
    </row>
    <row r="1642" spans="21:23">
      <c r="U1642" s="233">
        <f t="shared" si="25"/>
        <v>41426</v>
      </c>
      <c r="V1642" s="234">
        <v>41453</v>
      </c>
      <c r="W1642" s="235">
        <v>1922.63</v>
      </c>
    </row>
    <row r="1643" spans="21:23">
      <c r="U1643" s="233">
        <f t="shared" si="25"/>
        <v>41426</v>
      </c>
      <c r="V1643" s="234">
        <v>41454</v>
      </c>
      <c r="W1643" s="235">
        <v>1929</v>
      </c>
    </row>
    <row r="1644" spans="21:23">
      <c r="U1644" s="233">
        <f t="shared" si="25"/>
        <v>41426</v>
      </c>
      <c r="V1644" s="234">
        <v>41455</v>
      </c>
      <c r="W1644" s="235">
        <v>1929</v>
      </c>
    </row>
    <row r="1645" spans="21:23">
      <c r="U1645" s="233">
        <f t="shared" si="25"/>
        <v>41456</v>
      </c>
      <c r="V1645" s="234">
        <v>41456</v>
      </c>
      <c r="W1645" s="235">
        <v>1929</v>
      </c>
    </row>
    <row r="1646" spans="21:23">
      <c r="U1646" s="233">
        <f t="shared" si="25"/>
        <v>41456</v>
      </c>
      <c r="V1646" s="234">
        <v>41457</v>
      </c>
      <c r="W1646" s="235">
        <v>1929</v>
      </c>
    </row>
    <row r="1647" spans="21:23">
      <c r="U1647" s="233">
        <f t="shared" si="25"/>
        <v>41456</v>
      </c>
      <c r="V1647" s="234">
        <v>41458</v>
      </c>
      <c r="W1647" s="235">
        <v>1919.42</v>
      </c>
    </row>
    <row r="1648" spans="21:23">
      <c r="U1648" s="233">
        <f t="shared" si="25"/>
        <v>41456</v>
      </c>
      <c r="V1648" s="234">
        <v>41459</v>
      </c>
      <c r="W1648" s="235">
        <v>1915.45</v>
      </c>
    </row>
    <row r="1649" spans="21:23">
      <c r="U1649" s="233">
        <f t="shared" si="25"/>
        <v>41456</v>
      </c>
      <c r="V1649" s="234">
        <v>41460</v>
      </c>
      <c r="W1649" s="235">
        <v>1915.45</v>
      </c>
    </row>
    <row r="1650" spans="21:23">
      <c r="U1650" s="233">
        <f t="shared" si="25"/>
        <v>41456</v>
      </c>
      <c r="V1650" s="234">
        <v>41461</v>
      </c>
      <c r="W1650" s="235">
        <v>1927.4</v>
      </c>
    </row>
    <row r="1651" spans="21:23">
      <c r="U1651" s="233">
        <f t="shared" si="25"/>
        <v>41456</v>
      </c>
      <c r="V1651" s="234">
        <v>41462</v>
      </c>
      <c r="W1651" s="235">
        <v>1927.4</v>
      </c>
    </row>
    <row r="1652" spans="21:23">
      <c r="U1652" s="233">
        <f t="shared" si="25"/>
        <v>41456</v>
      </c>
      <c r="V1652" s="234">
        <v>41463</v>
      </c>
      <c r="W1652" s="235">
        <v>1927.4</v>
      </c>
    </row>
    <row r="1653" spans="21:23">
      <c r="U1653" s="233">
        <f t="shared" si="25"/>
        <v>41456</v>
      </c>
      <c r="V1653" s="234">
        <v>41464</v>
      </c>
      <c r="W1653" s="235">
        <v>1926.84</v>
      </c>
    </row>
    <row r="1654" spans="21:23">
      <c r="U1654" s="233">
        <f t="shared" si="25"/>
        <v>41456</v>
      </c>
      <c r="V1654" s="234">
        <v>41465</v>
      </c>
      <c r="W1654" s="235">
        <v>1920.12</v>
      </c>
    </row>
    <row r="1655" spans="21:23">
      <c r="U1655" s="233">
        <f t="shared" si="25"/>
        <v>41456</v>
      </c>
      <c r="V1655" s="234">
        <v>41466</v>
      </c>
      <c r="W1655" s="235">
        <v>1920.24</v>
      </c>
    </row>
    <row r="1656" spans="21:23">
      <c r="U1656" s="233">
        <f t="shared" si="25"/>
        <v>41456</v>
      </c>
      <c r="V1656" s="234">
        <v>41467</v>
      </c>
      <c r="W1656" s="235">
        <v>1910.79</v>
      </c>
    </row>
    <row r="1657" spans="21:23">
      <c r="U1657" s="233">
        <f t="shared" si="25"/>
        <v>41456</v>
      </c>
      <c r="V1657" s="234">
        <v>41468</v>
      </c>
      <c r="W1657" s="235">
        <v>1905.25</v>
      </c>
    </row>
    <row r="1658" spans="21:23">
      <c r="U1658" s="233">
        <f t="shared" si="25"/>
        <v>41456</v>
      </c>
      <c r="V1658" s="234">
        <v>41469</v>
      </c>
      <c r="W1658" s="235">
        <v>1905.25</v>
      </c>
    </row>
    <row r="1659" spans="21:23">
      <c r="U1659" s="233">
        <f t="shared" si="25"/>
        <v>41456</v>
      </c>
      <c r="V1659" s="234">
        <v>41470</v>
      </c>
      <c r="W1659" s="235">
        <v>1905.25</v>
      </c>
    </row>
    <row r="1660" spans="21:23">
      <c r="U1660" s="233">
        <f t="shared" si="25"/>
        <v>41456</v>
      </c>
      <c r="V1660" s="234">
        <v>41471</v>
      </c>
      <c r="W1660" s="235">
        <v>1893.16</v>
      </c>
    </row>
    <row r="1661" spans="21:23">
      <c r="U1661" s="233">
        <f t="shared" si="25"/>
        <v>41456</v>
      </c>
      <c r="V1661" s="234">
        <v>41472</v>
      </c>
      <c r="W1661" s="235">
        <v>1878.42</v>
      </c>
    </row>
    <row r="1662" spans="21:23">
      <c r="U1662" s="233">
        <f t="shared" si="25"/>
        <v>41456</v>
      </c>
      <c r="V1662" s="234">
        <v>41473</v>
      </c>
      <c r="W1662" s="235">
        <v>1873.25</v>
      </c>
    </row>
    <row r="1663" spans="21:23">
      <c r="U1663" s="233">
        <f t="shared" si="25"/>
        <v>41456</v>
      </c>
      <c r="V1663" s="234">
        <v>41474</v>
      </c>
      <c r="W1663" s="235">
        <v>1883.29</v>
      </c>
    </row>
    <row r="1664" spans="21:23">
      <c r="U1664" s="233">
        <f t="shared" si="25"/>
        <v>41456</v>
      </c>
      <c r="V1664" s="234">
        <v>41475</v>
      </c>
      <c r="W1664" s="235">
        <v>1884.01</v>
      </c>
    </row>
    <row r="1665" spans="21:23">
      <c r="U1665" s="233">
        <f t="shared" si="25"/>
        <v>41456</v>
      </c>
      <c r="V1665" s="234">
        <v>41476</v>
      </c>
      <c r="W1665" s="235">
        <v>1884.01</v>
      </c>
    </row>
    <row r="1666" spans="21:23">
      <c r="U1666" s="233">
        <f t="shared" si="25"/>
        <v>41456</v>
      </c>
      <c r="V1666" s="234">
        <v>41477</v>
      </c>
      <c r="W1666" s="235">
        <v>1884.01</v>
      </c>
    </row>
    <row r="1667" spans="21:23">
      <c r="U1667" s="233">
        <f t="shared" ref="U1667:U1730" si="26">+DATE(YEAR(V1667),MONTH(V1667),1)</f>
        <v>41456</v>
      </c>
      <c r="V1667" s="234">
        <v>41478</v>
      </c>
      <c r="W1667" s="235">
        <v>1880.87</v>
      </c>
    </row>
    <row r="1668" spans="21:23">
      <c r="U1668" s="233">
        <f t="shared" si="26"/>
        <v>41456</v>
      </c>
      <c r="V1668" s="234">
        <v>41479</v>
      </c>
      <c r="W1668" s="235">
        <v>1886.06</v>
      </c>
    </row>
    <row r="1669" spans="21:23">
      <c r="U1669" s="233">
        <f t="shared" si="26"/>
        <v>41456</v>
      </c>
      <c r="V1669" s="234">
        <v>41480</v>
      </c>
      <c r="W1669" s="235">
        <v>1891.02</v>
      </c>
    </row>
    <row r="1670" spans="21:23">
      <c r="U1670" s="233">
        <f t="shared" si="26"/>
        <v>41456</v>
      </c>
      <c r="V1670" s="234">
        <v>41481</v>
      </c>
      <c r="W1670" s="235">
        <v>1887.4</v>
      </c>
    </row>
    <row r="1671" spans="21:23">
      <c r="U1671" s="233">
        <f t="shared" si="26"/>
        <v>41456</v>
      </c>
      <c r="V1671" s="234">
        <v>41482</v>
      </c>
      <c r="W1671" s="235">
        <v>1886.26</v>
      </c>
    </row>
    <row r="1672" spans="21:23">
      <c r="U1672" s="233">
        <f t="shared" si="26"/>
        <v>41456</v>
      </c>
      <c r="V1672" s="234">
        <v>41483</v>
      </c>
      <c r="W1672" s="235">
        <v>1886.26</v>
      </c>
    </row>
    <row r="1673" spans="21:23">
      <c r="U1673" s="233">
        <f t="shared" si="26"/>
        <v>41456</v>
      </c>
      <c r="V1673" s="234">
        <v>41484</v>
      </c>
      <c r="W1673" s="235">
        <v>1886.26</v>
      </c>
    </row>
    <row r="1674" spans="21:23">
      <c r="U1674" s="233">
        <f t="shared" si="26"/>
        <v>41456</v>
      </c>
      <c r="V1674" s="234">
        <v>41485</v>
      </c>
      <c r="W1674" s="235">
        <v>1888.95</v>
      </c>
    </row>
    <row r="1675" spans="21:23">
      <c r="U1675" s="233">
        <f t="shared" si="26"/>
        <v>41456</v>
      </c>
      <c r="V1675" s="234">
        <v>41486</v>
      </c>
      <c r="W1675" s="235">
        <v>1890.33</v>
      </c>
    </row>
    <row r="1676" spans="21:23">
      <c r="U1676" s="233">
        <f t="shared" si="26"/>
        <v>41487</v>
      </c>
      <c r="V1676" s="234">
        <v>41487</v>
      </c>
      <c r="W1676" s="235">
        <v>1896.15</v>
      </c>
    </row>
    <row r="1677" spans="21:23">
      <c r="U1677" s="233">
        <f t="shared" si="26"/>
        <v>41487</v>
      </c>
      <c r="V1677" s="234">
        <v>41488</v>
      </c>
      <c r="W1677" s="235">
        <v>1896.65</v>
      </c>
    </row>
    <row r="1678" spans="21:23">
      <c r="U1678" s="233">
        <f t="shared" si="26"/>
        <v>41487</v>
      </c>
      <c r="V1678" s="234">
        <v>41489</v>
      </c>
      <c r="W1678" s="235">
        <v>1891.67</v>
      </c>
    </row>
    <row r="1679" spans="21:23">
      <c r="U1679" s="233">
        <f t="shared" si="26"/>
        <v>41487</v>
      </c>
      <c r="V1679" s="234">
        <v>41490</v>
      </c>
      <c r="W1679" s="235">
        <v>1891.67</v>
      </c>
    </row>
    <row r="1680" spans="21:23">
      <c r="U1680" s="233">
        <f t="shared" si="26"/>
        <v>41487</v>
      </c>
      <c r="V1680" s="234">
        <v>41491</v>
      </c>
      <c r="W1680" s="235">
        <v>1891.67</v>
      </c>
    </row>
    <row r="1681" spans="21:23">
      <c r="U1681" s="233">
        <f t="shared" si="26"/>
        <v>41487</v>
      </c>
      <c r="V1681" s="234">
        <v>41492</v>
      </c>
      <c r="W1681" s="235">
        <v>1883.24</v>
      </c>
    </row>
    <row r="1682" spans="21:23">
      <c r="U1682" s="233">
        <f t="shared" si="26"/>
        <v>41487</v>
      </c>
      <c r="V1682" s="234">
        <v>41493</v>
      </c>
      <c r="W1682" s="235">
        <v>1882.01</v>
      </c>
    </row>
    <row r="1683" spans="21:23">
      <c r="U1683" s="233">
        <f t="shared" si="26"/>
        <v>41487</v>
      </c>
      <c r="V1683" s="234">
        <v>41494</v>
      </c>
      <c r="W1683" s="235">
        <v>1882.01</v>
      </c>
    </row>
    <row r="1684" spans="21:23">
      <c r="U1684" s="233">
        <f t="shared" si="26"/>
        <v>41487</v>
      </c>
      <c r="V1684" s="234">
        <v>41495</v>
      </c>
      <c r="W1684" s="235">
        <v>1877.23</v>
      </c>
    </row>
    <row r="1685" spans="21:23">
      <c r="U1685" s="233">
        <f t="shared" si="26"/>
        <v>41487</v>
      </c>
      <c r="V1685" s="234">
        <v>41496</v>
      </c>
      <c r="W1685" s="235">
        <v>1873.92</v>
      </c>
    </row>
    <row r="1686" spans="21:23">
      <c r="U1686" s="233">
        <f t="shared" si="26"/>
        <v>41487</v>
      </c>
      <c r="V1686" s="234">
        <v>41497</v>
      </c>
      <c r="W1686" s="235">
        <v>1873.92</v>
      </c>
    </row>
    <row r="1687" spans="21:23">
      <c r="U1687" s="233">
        <f t="shared" si="26"/>
        <v>41487</v>
      </c>
      <c r="V1687" s="234">
        <v>41498</v>
      </c>
      <c r="W1687" s="235">
        <v>1873.92</v>
      </c>
    </row>
    <row r="1688" spans="21:23">
      <c r="U1688" s="233">
        <f t="shared" si="26"/>
        <v>41487</v>
      </c>
      <c r="V1688" s="234">
        <v>41499</v>
      </c>
      <c r="W1688" s="235">
        <v>1868.9</v>
      </c>
    </row>
    <row r="1689" spans="21:23">
      <c r="U1689" s="233">
        <f t="shared" si="26"/>
        <v>41487</v>
      </c>
      <c r="V1689" s="234">
        <v>41500</v>
      </c>
      <c r="W1689" s="235">
        <v>1882.36</v>
      </c>
    </row>
    <row r="1690" spans="21:23">
      <c r="U1690" s="233">
        <f t="shared" si="26"/>
        <v>41487</v>
      </c>
      <c r="V1690" s="234">
        <v>41501</v>
      </c>
      <c r="W1690" s="235">
        <v>1883.15</v>
      </c>
    </row>
    <row r="1691" spans="21:23">
      <c r="U1691" s="233">
        <f t="shared" si="26"/>
        <v>41487</v>
      </c>
      <c r="V1691" s="234">
        <v>41502</v>
      </c>
      <c r="W1691" s="235">
        <v>1901.03</v>
      </c>
    </row>
    <row r="1692" spans="21:23">
      <c r="U1692" s="233">
        <f t="shared" si="26"/>
        <v>41487</v>
      </c>
      <c r="V1692" s="234">
        <v>41503</v>
      </c>
      <c r="W1692" s="235">
        <v>1907.06</v>
      </c>
    </row>
    <row r="1693" spans="21:23">
      <c r="U1693" s="233">
        <f t="shared" si="26"/>
        <v>41487</v>
      </c>
      <c r="V1693" s="234">
        <v>41504</v>
      </c>
      <c r="W1693" s="235">
        <v>1907.06</v>
      </c>
    </row>
    <row r="1694" spans="21:23">
      <c r="U1694" s="233">
        <f t="shared" si="26"/>
        <v>41487</v>
      </c>
      <c r="V1694" s="234">
        <v>41505</v>
      </c>
      <c r="W1694" s="235">
        <v>1907.06</v>
      </c>
    </row>
    <row r="1695" spans="21:23">
      <c r="U1695" s="233">
        <f t="shared" si="26"/>
        <v>41487</v>
      </c>
      <c r="V1695" s="234">
        <v>41506</v>
      </c>
      <c r="W1695" s="235">
        <v>1907.06</v>
      </c>
    </row>
    <row r="1696" spans="21:23">
      <c r="U1696" s="233">
        <f t="shared" si="26"/>
        <v>41487</v>
      </c>
      <c r="V1696" s="234">
        <v>41507</v>
      </c>
      <c r="W1696" s="235">
        <v>1922.73</v>
      </c>
    </row>
    <row r="1697" spans="21:23">
      <c r="U1697" s="233">
        <f t="shared" si="26"/>
        <v>41487</v>
      </c>
      <c r="V1697" s="234">
        <v>41508</v>
      </c>
      <c r="W1697" s="235">
        <v>1929.75</v>
      </c>
    </row>
    <row r="1698" spans="21:23">
      <c r="U1698" s="233">
        <f t="shared" si="26"/>
        <v>41487</v>
      </c>
      <c r="V1698" s="234">
        <v>41509</v>
      </c>
      <c r="W1698" s="235">
        <v>1921.99</v>
      </c>
    </row>
    <row r="1699" spans="21:23">
      <c r="U1699" s="233">
        <f t="shared" si="26"/>
        <v>41487</v>
      </c>
      <c r="V1699" s="234">
        <v>41510</v>
      </c>
      <c r="W1699" s="235">
        <v>1911.16</v>
      </c>
    </row>
    <row r="1700" spans="21:23">
      <c r="U1700" s="233">
        <f t="shared" si="26"/>
        <v>41487</v>
      </c>
      <c r="V1700" s="234">
        <v>41511</v>
      </c>
      <c r="W1700" s="235">
        <v>1911.16</v>
      </c>
    </row>
    <row r="1701" spans="21:23">
      <c r="U1701" s="233">
        <f t="shared" si="26"/>
        <v>41487</v>
      </c>
      <c r="V1701" s="234">
        <v>41512</v>
      </c>
      <c r="W1701" s="235">
        <v>1911.16</v>
      </c>
    </row>
    <row r="1702" spans="21:23">
      <c r="U1702" s="233">
        <f t="shared" si="26"/>
        <v>41487</v>
      </c>
      <c r="V1702" s="234">
        <v>41513</v>
      </c>
      <c r="W1702" s="235">
        <v>1922.96</v>
      </c>
    </row>
    <row r="1703" spans="21:23">
      <c r="U1703" s="233">
        <f t="shared" si="26"/>
        <v>41487</v>
      </c>
      <c r="V1703" s="234">
        <v>41514</v>
      </c>
      <c r="W1703" s="235">
        <v>1938.26</v>
      </c>
    </row>
    <row r="1704" spans="21:23">
      <c r="U1704" s="233">
        <f t="shared" si="26"/>
        <v>41487</v>
      </c>
      <c r="V1704" s="234">
        <v>41515</v>
      </c>
      <c r="W1704" s="235">
        <v>1939.85</v>
      </c>
    </row>
    <row r="1705" spans="21:23">
      <c r="U1705" s="233">
        <f t="shared" si="26"/>
        <v>41487</v>
      </c>
      <c r="V1705" s="234">
        <v>41516</v>
      </c>
      <c r="W1705" s="235">
        <v>1943.04</v>
      </c>
    </row>
    <row r="1706" spans="21:23">
      <c r="U1706" s="233">
        <f t="shared" si="26"/>
        <v>41487</v>
      </c>
      <c r="V1706" s="234">
        <v>41517</v>
      </c>
      <c r="W1706" s="235">
        <v>1935.43</v>
      </c>
    </row>
    <row r="1707" spans="21:23">
      <c r="U1707" s="233">
        <f t="shared" si="26"/>
        <v>41518</v>
      </c>
      <c r="V1707" s="234">
        <v>41518</v>
      </c>
      <c r="W1707" s="235">
        <v>1935.43</v>
      </c>
    </row>
    <row r="1708" spans="21:23">
      <c r="U1708" s="233">
        <f t="shared" si="26"/>
        <v>41518</v>
      </c>
      <c r="V1708" s="234">
        <v>41519</v>
      </c>
      <c r="W1708" s="235">
        <v>1935.43</v>
      </c>
    </row>
    <row r="1709" spans="21:23">
      <c r="U1709" s="233">
        <f t="shared" si="26"/>
        <v>41518</v>
      </c>
      <c r="V1709" s="234">
        <v>41520</v>
      </c>
      <c r="W1709" s="235">
        <v>1935.43</v>
      </c>
    </row>
    <row r="1710" spans="21:23">
      <c r="U1710" s="233">
        <f t="shared" si="26"/>
        <v>41518</v>
      </c>
      <c r="V1710" s="234">
        <v>41521</v>
      </c>
      <c r="W1710" s="235">
        <v>1946.28</v>
      </c>
    </row>
    <row r="1711" spans="21:23">
      <c r="U1711" s="233">
        <f t="shared" si="26"/>
        <v>41518</v>
      </c>
      <c r="V1711" s="234">
        <v>41522</v>
      </c>
      <c r="W1711" s="235">
        <v>1938.99</v>
      </c>
    </row>
    <row r="1712" spans="21:23">
      <c r="U1712" s="233">
        <f t="shared" si="26"/>
        <v>41518</v>
      </c>
      <c r="V1712" s="234">
        <v>41523</v>
      </c>
      <c r="W1712" s="235">
        <v>1952.11</v>
      </c>
    </row>
    <row r="1713" spans="21:23">
      <c r="U1713" s="233">
        <f t="shared" si="26"/>
        <v>41518</v>
      </c>
      <c r="V1713" s="234">
        <v>41524</v>
      </c>
      <c r="W1713" s="235">
        <v>1947.99</v>
      </c>
    </row>
    <row r="1714" spans="21:23">
      <c r="U1714" s="233">
        <f t="shared" si="26"/>
        <v>41518</v>
      </c>
      <c r="V1714" s="234">
        <v>41525</v>
      </c>
      <c r="W1714" s="235">
        <v>1947.99</v>
      </c>
    </row>
    <row r="1715" spans="21:23">
      <c r="U1715" s="233">
        <f t="shared" si="26"/>
        <v>41518</v>
      </c>
      <c r="V1715" s="234">
        <v>41526</v>
      </c>
      <c r="W1715" s="235">
        <v>1947.99</v>
      </c>
    </row>
    <row r="1716" spans="21:23">
      <c r="U1716" s="233">
        <f t="shared" si="26"/>
        <v>41518</v>
      </c>
      <c r="V1716" s="234">
        <v>41527</v>
      </c>
      <c r="W1716" s="235">
        <v>1946.06</v>
      </c>
    </row>
    <row r="1717" spans="21:23">
      <c r="U1717" s="233">
        <f t="shared" si="26"/>
        <v>41518</v>
      </c>
      <c r="V1717" s="234">
        <v>41528</v>
      </c>
      <c r="W1717" s="235">
        <v>1935.55</v>
      </c>
    </row>
    <row r="1718" spans="21:23">
      <c r="U1718" s="233">
        <f t="shared" si="26"/>
        <v>41518</v>
      </c>
      <c r="V1718" s="234">
        <v>41529</v>
      </c>
      <c r="W1718" s="235">
        <v>1923.64</v>
      </c>
    </row>
    <row r="1719" spans="21:23">
      <c r="U1719" s="233">
        <f t="shared" si="26"/>
        <v>41518</v>
      </c>
      <c r="V1719" s="234">
        <v>41530</v>
      </c>
      <c r="W1719" s="235">
        <v>1919.25</v>
      </c>
    </row>
    <row r="1720" spans="21:23">
      <c r="U1720" s="233">
        <f t="shared" si="26"/>
        <v>41518</v>
      </c>
      <c r="V1720" s="234">
        <v>41531</v>
      </c>
      <c r="W1720" s="235">
        <v>1919.54</v>
      </c>
    </row>
    <row r="1721" spans="21:23">
      <c r="U1721" s="233">
        <f t="shared" si="26"/>
        <v>41518</v>
      </c>
      <c r="V1721" s="234">
        <v>41532</v>
      </c>
      <c r="W1721" s="235">
        <v>1919.54</v>
      </c>
    </row>
    <row r="1722" spans="21:23">
      <c r="U1722" s="233">
        <f t="shared" si="26"/>
        <v>41518</v>
      </c>
      <c r="V1722" s="234">
        <v>41533</v>
      </c>
      <c r="W1722" s="235">
        <v>1919.54</v>
      </c>
    </row>
    <row r="1723" spans="21:23">
      <c r="U1723" s="233">
        <f t="shared" si="26"/>
        <v>41518</v>
      </c>
      <c r="V1723" s="234">
        <v>41534</v>
      </c>
      <c r="W1723" s="235">
        <v>1917.03</v>
      </c>
    </row>
    <row r="1724" spans="21:23">
      <c r="U1724" s="233">
        <f t="shared" si="26"/>
        <v>41518</v>
      </c>
      <c r="V1724" s="234">
        <v>41535</v>
      </c>
      <c r="W1724" s="235">
        <v>1914.12</v>
      </c>
    </row>
    <row r="1725" spans="21:23">
      <c r="U1725" s="233">
        <f t="shared" si="26"/>
        <v>41518</v>
      </c>
      <c r="V1725" s="234">
        <v>41536</v>
      </c>
      <c r="W1725" s="235">
        <v>1911.3</v>
      </c>
    </row>
    <row r="1726" spans="21:23">
      <c r="U1726" s="233">
        <f t="shared" si="26"/>
        <v>41518</v>
      </c>
      <c r="V1726" s="234">
        <v>41537</v>
      </c>
      <c r="W1726" s="235">
        <v>1887.3</v>
      </c>
    </row>
    <row r="1727" spans="21:23">
      <c r="U1727" s="233">
        <f t="shared" si="26"/>
        <v>41518</v>
      </c>
      <c r="V1727" s="234">
        <v>41538</v>
      </c>
      <c r="W1727" s="235">
        <v>1889.12</v>
      </c>
    </row>
    <row r="1728" spans="21:23">
      <c r="U1728" s="233">
        <f t="shared" si="26"/>
        <v>41518</v>
      </c>
      <c r="V1728" s="234">
        <v>41539</v>
      </c>
      <c r="W1728" s="235">
        <v>1889.12</v>
      </c>
    </row>
    <row r="1729" spans="21:23">
      <c r="U1729" s="233">
        <f t="shared" si="26"/>
        <v>41518</v>
      </c>
      <c r="V1729" s="234">
        <v>41540</v>
      </c>
      <c r="W1729" s="235">
        <v>1889.12</v>
      </c>
    </row>
    <row r="1730" spans="21:23">
      <c r="U1730" s="233">
        <f t="shared" si="26"/>
        <v>41518</v>
      </c>
      <c r="V1730" s="234">
        <v>41541</v>
      </c>
      <c r="W1730" s="235">
        <v>1892.89</v>
      </c>
    </row>
    <row r="1731" spans="21:23">
      <c r="U1731" s="233">
        <f t="shared" ref="U1731:U1794" si="27">+DATE(YEAR(V1731),MONTH(V1731),1)</f>
        <v>41518</v>
      </c>
      <c r="V1731" s="234">
        <v>41542</v>
      </c>
      <c r="W1731" s="235">
        <v>1888.14</v>
      </c>
    </row>
    <row r="1732" spans="21:23">
      <c r="U1732" s="233">
        <f t="shared" si="27"/>
        <v>41518</v>
      </c>
      <c r="V1732" s="234">
        <v>41543</v>
      </c>
      <c r="W1732" s="235">
        <v>1893.42</v>
      </c>
    </row>
    <row r="1733" spans="21:23">
      <c r="U1733" s="233">
        <f t="shared" si="27"/>
        <v>41518</v>
      </c>
      <c r="V1733" s="234">
        <v>41544</v>
      </c>
      <c r="W1733" s="235">
        <v>1899.1</v>
      </c>
    </row>
    <row r="1734" spans="21:23">
      <c r="U1734" s="233">
        <f t="shared" si="27"/>
        <v>41518</v>
      </c>
      <c r="V1734" s="234">
        <v>41545</v>
      </c>
      <c r="W1734" s="235">
        <v>1914.65</v>
      </c>
    </row>
    <row r="1735" spans="21:23">
      <c r="U1735" s="233">
        <f t="shared" si="27"/>
        <v>41518</v>
      </c>
      <c r="V1735" s="234">
        <v>41546</v>
      </c>
      <c r="W1735" s="235">
        <v>1914.65</v>
      </c>
    </row>
    <row r="1736" spans="21:23">
      <c r="U1736" s="233">
        <f t="shared" si="27"/>
        <v>41518</v>
      </c>
      <c r="V1736" s="234">
        <v>41547</v>
      </c>
      <c r="W1736" s="235">
        <v>1914.65</v>
      </c>
    </row>
    <row r="1737" spans="21:23">
      <c r="U1737" s="233">
        <f t="shared" si="27"/>
        <v>41548</v>
      </c>
      <c r="V1737" s="234">
        <v>41548</v>
      </c>
      <c r="W1737" s="235">
        <v>1908.29</v>
      </c>
    </row>
    <row r="1738" spans="21:23">
      <c r="U1738" s="233">
        <f t="shared" si="27"/>
        <v>41548</v>
      </c>
      <c r="V1738" s="234">
        <v>41549</v>
      </c>
      <c r="W1738" s="235">
        <v>1893.77</v>
      </c>
    </row>
    <row r="1739" spans="21:23">
      <c r="U1739" s="233">
        <f t="shared" si="27"/>
        <v>41548</v>
      </c>
      <c r="V1739" s="234">
        <v>41550</v>
      </c>
      <c r="W1739" s="235">
        <v>1884.97</v>
      </c>
    </row>
    <row r="1740" spans="21:23">
      <c r="U1740" s="233">
        <f t="shared" si="27"/>
        <v>41548</v>
      </c>
      <c r="V1740" s="234">
        <v>41551</v>
      </c>
      <c r="W1740" s="235">
        <v>1889.95</v>
      </c>
    </row>
    <row r="1741" spans="21:23">
      <c r="U1741" s="233">
        <f t="shared" si="27"/>
        <v>41548</v>
      </c>
      <c r="V1741" s="234">
        <v>41552</v>
      </c>
      <c r="W1741" s="235">
        <v>1886.78</v>
      </c>
    </row>
    <row r="1742" spans="21:23">
      <c r="U1742" s="233">
        <f t="shared" si="27"/>
        <v>41548</v>
      </c>
      <c r="V1742" s="234">
        <v>41553</v>
      </c>
      <c r="W1742" s="235">
        <v>1886.78</v>
      </c>
    </row>
    <row r="1743" spans="21:23">
      <c r="U1743" s="233">
        <f t="shared" si="27"/>
        <v>41548</v>
      </c>
      <c r="V1743" s="234">
        <v>41554</v>
      </c>
      <c r="W1743" s="235">
        <v>1886.78</v>
      </c>
    </row>
    <row r="1744" spans="21:23">
      <c r="U1744" s="233">
        <f t="shared" si="27"/>
        <v>41548</v>
      </c>
      <c r="V1744" s="234">
        <v>41555</v>
      </c>
      <c r="W1744" s="235">
        <v>1885.19</v>
      </c>
    </row>
    <row r="1745" spans="21:23">
      <c r="U1745" s="233">
        <f t="shared" si="27"/>
        <v>41548</v>
      </c>
      <c r="V1745" s="234">
        <v>41556</v>
      </c>
      <c r="W1745" s="235">
        <v>1889.17</v>
      </c>
    </row>
    <row r="1746" spans="21:23">
      <c r="U1746" s="233">
        <f t="shared" si="27"/>
        <v>41548</v>
      </c>
      <c r="V1746" s="234">
        <v>41557</v>
      </c>
      <c r="W1746" s="235">
        <v>1894.06</v>
      </c>
    </row>
    <row r="1747" spans="21:23">
      <c r="U1747" s="233">
        <f t="shared" si="27"/>
        <v>41548</v>
      </c>
      <c r="V1747" s="234">
        <v>41558</v>
      </c>
      <c r="W1747" s="235">
        <v>1885.84</v>
      </c>
    </row>
    <row r="1748" spans="21:23">
      <c r="U1748" s="233">
        <f t="shared" si="27"/>
        <v>41548</v>
      </c>
      <c r="V1748" s="234">
        <v>41559</v>
      </c>
      <c r="W1748" s="235">
        <v>1883.65</v>
      </c>
    </row>
    <row r="1749" spans="21:23">
      <c r="U1749" s="233">
        <f t="shared" si="27"/>
        <v>41548</v>
      </c>
      <c r="V1749" s="234">
        <v>41560</v>
      </c>
      <c r="W1749" s="235">
        <v>1883.65</v>
      </c>
    </row>
    <row r="1750" spans="21:23">
      <c r="U1750" s="233">
        <f t="shared" si="27"/>
        <v>41548</v>
      </c>
      <c r="V1750" s="234">
        <v>41561</v>
      </c>
      <c r="W1750" s="235">
        <v>1883.65</v>
      </c>
    </row>
    <row r="1751" spans="21:23">
      <c r="U1751" s="233">
        <f t="shared" si="27"/>
        <v>41548</v>
      </c>
      <c r="V1751" s="234">
        <v>41562</v>
      </c>
      <c r="W1751" s="235">
        <v>1883.65</v>
      </c>
    </row>
    <row r="1752" spans="21:23">
      <c r="U1752" s="233">
        <f t="shared" si="27"/>
        <v>41548</v>
      </c>
      <c r="V1752" s="234">
        <v>41563</v>
      </c>
      <c r="W1752" s="235">
        <v>1883.7</v>
      </c>
    </row>
    <row r="1753" spans="21:23">
      <c r="U1753" s="233">
        <f t="shared" si="27"/>
        <v>41548</v>
      </c>
      <c r="V1753" s="234">
        <v>41564</v>
      </c>
      <c r="W1753" s="235">
        <v>1880.91</v>
      </c>
    </row>
    <row r="1754" spans="21:23">
      <c r="U1754" s="233">
        <f t="shared" si="27"/>
        <v>41548</v>
      </c>
      <c r="V1754" s="234">
        <v>41565</v>
      </c>
      <c r="W1754" s="235">
        <v>1879.48</v>
      </c>
    </row>
    <row r="1755" spans="21:23">
      <c r="U1755" s="233">
        <f t="shared" si="27"/>
        <v>41548</v>
      </c>
      <c r="V1755" s="234">
        <v>41566</v>
      </c>
      <c r="W1755" s="235">
        <v>1879.88</v>
      </c>
    </row>
    <row r="1756" spans="21:23">
      <c r="U1756" s="233">
        <f t="shared" si="27"/>
        <v>41548</v>
      </c>
      <c r="V1756" s="234">
        <v>41567</v>
      </c>
      <c r="W1756" s="235">
        <v>1879.88</v>
      </c>
    </row>
    <row r="1757" spans="21:23">
      <c r="U1757" s="233">
        <f t="shared" si="27"/>
        <v>41548</v>
      </c>
      <c r="V1757" s="234">
        <v>41568</v>
      </c>
      <c r="W1757" s="235">
        <v>1879.88</v>
      </c>
    </row>
    <row r="1758" spans="21:23">
      <c r="U1758" s="233">
        <f t="shared" si="27"/>
        <v>41548</v>
      </c>
      <c r="V1758" s="234">
        <v>41569</v>
      </c>
      <c r="W1758" s="235">
        <v>1885.52</v>
      </c>
    </row>
    <row r="1759" spans="21:23">
      <c r="U1759" s="233">
        <f t="shared" si="27"/>
        <v>41548</v>
      </c>
      <c r="V1759" s="234">
        <v>41570</v>
      </c>
      <c r="W1759" s="235">
        <v>1879.46</v>
      </c>
    </row>
    <row r="1760" spans="21:23">
      <c r="U1760" s="233">
        <f t="shared" si="27"/>
        <v>41548</v>
      </c>
      <c r="V1760" s="234">
        <v>41571</v>
      </c>
      <c r="W1760" s="235">
        <v>1883.14</v>
      </c>
    </row>
    <row r="1761" spans="21:23">
      <c r="U1761" s="233">
        <f t="shared" si="27"/>
        <v>41548</v>
      </c>
      <c r="V1761" s="234">
        <v>41572</v>
      </c>
      <c r="W1761" s="235">
        <v>1882.11</v>
      </c>
    </row>
    <row r="1762" spans="21:23">
      <c r="U1762" s="233">
        <f t="shared" si="27"/>
        <v>41548</v>
      </c>
      <c r="V1762" s="234">
        <v>41573</v>
      </c>
      <c r="W1762" s="235">
        <v>1882.34</v>
      </c>
    </row>
    <row r="1763" spans="21:23">
      <c r="U1763" s="233">
        <f t="shared" si="27"/>
        <v>41548</v>
      </c>
      <c r="V1763" s="234">
        <v>41574</v>
      </c>
      <c r="W1763" s="235">
        <v>1882.34</v>
      </c>
    </row>
    <row r="1764" spans="21:23">
      <c r="U1764" s="233">
        <f t="shared" si="27"/>
        <v>41548</v>
      </c>
      <c r="V1764" s="234">
        <v>41575</v>
      </c>
      <c r="W1764" s="235">
        <v>1882.34</v>
      </c>
    </row>
    <row r="1765" spans="21:23">
      <c r="U1765" s="233">
        <f t="shared" si="27"/>
        <v>41548</v>
      </c>
      <c r="V1765" s="234">
        <v>41576</v>
      </c>
      <c r="W1765" s="235">
        <v>1884.43</v>
      </c>
    </row>
    <row r="1766" spans="21:23">
      <c r="U1766" s="233">
        <f t="shared" si="27"/>
        <v>41548</v>
      </c>
      <c r="V1766" s="234">
        <v>41577</v>
      </c>
      <c r="W1766" s="235">
        <v>1883.42</v>
      </c>
    </row>
    <row r="1767" spans="21:23">
      <c r="U1767" s="233">
        <f t="shared" si="27"/>
        <v>41548</v>
      </c>
      <c r="V1767" s="234">
        <v>41578</v>
      </c>
      <c r="W1767" s="235">
        <v>1884.06</v>
      </c>
    </row>
    <row r="1768" spans="21:23">
      <c r="U1768" s="233">
        <f t="shared" si="27"/>
        <v>41579</v>
      </c>
      <c r="V1768" s="234">
        <v>41579</v>
      </c>
      <c r="W1768" s="235">
        <v>1889.16</v>
      </c>
    </row>
    <row r="1769" spans="21:23">
      <c r="U1769" s="233">
        <f t="shared" si="27"/>
        <v>41579</v>
      </c>
      <c r="V1769" s="234">
        <v>41580</v>
      </c>
      <c r="W1769" s="235">
        <v>1901.22</v>
      </c>
    </row>
    <row r="1770" spans="21:23">
      <c r="U1770" s="233">
        <f t="shared" si="27"/>
        <v>41579</v>
      </c>
      <c r="V1770" s="234">
        <v>41581</v>
      </c>
      <c r="W1770" s="235">
        <v>1901.22</v>
      </c>
    </row>
    <row r="1771" spans="21:23">
      <c r="U1771" s="233">
        <f t="shared" si="27"/>
        <v>41579</v>
      </c>
      <c r="V1771" s="234">
        <v>41582</v>
      </c>
      <c r="W1771" s="235">
        <v>1901.22</v>
      </c>
    </row>
    <row r="1772" spans="21:23">
      <c r="U1772" s="233">
        <f t="shared" si="27"/>
        <v>41579</v>
      </c>
      <c r="V1772" s="234">
        <v>41583</v>
      </c>
      <c r="W1772" s="235">
        <v>1901.22</v>
      </c>
    </row>
    <row r="1773" spans="21:23">
      <c r="U1773" s="233">
        <f t="shared" si="27"/>
        <v>41579</v>
      </c>
      <c r="V1773" s="234">
        <v>41584</v>
      </c>
      <c r="W1773" s="235">
        <v>1916.22</v>
      </c>
    </row>
    <row r="1774" spans="21:23">
      <c r="U1774" s="233">
        <f t="shared" si="27"/>
        <v>41579</v>
      </c>
      <c r="V1774" s="234">
        <v>41585</v>
      </c>
      <c r="W1774" s="235">
        <v>1916.8</v>
      </c>
    </row>
    <row r="1775" spans="21:23">
      <c r="U1775" s="233">
        <f t="shared" si="27"/>
        <v>41579</v>
      </c>
      <c r="V1775" s="234">
        <v>41586</v>
      </c>
      <c r="W1775" s="235">
        <v>1924.87</v>
      </c>
    </row>
    <row r="1776" spans="21:23">
      <c r="U1776" s="233">
        <f t="shared" si="27"/>
        <v>41579</v>
      </c>
      <c r="V1776" s="234">
        <v>41587</v>
      </c>
      <c r="W1776" s="235">
        <v>1932.77</v>
      </c>
    </row>
    <row r="1777" spans="21:23">
      <c r="U1777" s="233">
        <f t="shared" si="27"/>
        <v>41579</v>
      </c>
      <c r="V1777" s="234">
        <v>41588</v>
      </c>
      <c r="W1777" s="235">
        <v>1932.77</v>
      </c>
    </row>
    <row r="1778" spans="21:23">
      <c r="U1778" s="233">
        <f t="shared" si="27"/>
        <v>41579</v>
      </c>
      <c r="V1778" s="234">
        <v>41589</v>
      </c>
      <c r="W1778" s="235">
        <v>1932.77</v>
      </c>
    </row>
    <row r="1779" spans="21:23">
      <c r="U1779" s="233">
        <f t="shared" si="27"/>
        <v>41579</v>
      </c>
      <c r="V1779" s="234">
        <v>41590</v>
      </c>
      <c r="W1779" s="235">
        <v>1932.77</v>
      </c>
    </row>
    <row r="1780" spans="21:23">
      <c r="U1780" s="233">
        <f t="shared" si="27"/>
        <v>41579</v>
      </c>
      <c r="V1780" s="234">
        <v>41591</v>
      </c>
      <c r="W1780" s="235">
        <v>1928.96</v>
      </c>
    </row>
    <row r="1781" spans="21:23">
      <c r="U1781" s="233">
        <f t="shared" si="27"/>
        <v>41579</v>
      </c>
      <c r="V1781" s="234">
        <v>41592</v>
      </c>
      <c r="W1781" s="235">
        <v>1932.03</v>
      </c>
    </row>
    <row r="1782" spans="21:23">
      <c r="U1782" s="233">
        <f t="shared" si="27"/>
        <v>41579</v>
      </c>
      <c r="V1782" s="234">
        <v>41593</v>
      </c>
      <c r="W1782" s="235">
        <v>1929.24</v>
      </c>
    </row>
    <row r="1783" spans="21:23">
      <c r="U1783" s="233">
        <f t="shared" si="27"/>
        <v>41579</v>
      </c>
      <c r="V1783" s="234">
        <v>41594</v>
      </c>
      <c r="W1783" s="235">
        <v>1919.89</v>
      </c>
    </row>
    <row r="1784" spans="21:23">
      <c r="U1784" s="233">
        <f t="shared" si="27"/>
        <v>41579</v>
      </c>
      <c r="V1784" s="234">
        <v>41595</v>
      </c>
      <c r="W1784" s="235">
        <v>1919.89</v>
      </c>
    </row>
    <row r="1785" spans="21:23">
      <c r="U1785" s="233">
        <f t="shared" si="27"/>
        <v>41579</v>
      </c>
      <c r="V1785" s="234">
        <v>41596</v>
      </c>
      <c r="W1785" s="235">
        <v>1919.89</v>
      </c>
    </row>
    <row r="1786" spans="21:23">
      <c r="U1786" s="233">
        <f t="shared" si="27"/>
        <v>41579</v>
      </c>
      <c r="V1786" s="234">
        <v>41597</v>
      </c>
      <c r="W1786" s="235">
        <v>1915.37</v>
      </c>
    </row>
    <row r="1787" spans="21:23">
      <c r="U1787" s="233">
        <f t="shared" si="27"/>
        <v>41579</v>
      </c>
      <c r="V1787" s="234">
        <v>41598</v>
      </c>
      <c r="W1787" s="235">
        <v>1919.2</v>
      </c>
    </row>
    <row r="1788" spans="21:23">
      <c r="U1788" s="233">
        <f t="shared" si="27"/>
        <v>41579</v>
      </c>
      <c r="V1788" s="234">
        <v>41599</v>
      </c>
      <c r="W1788" s="235">
        <v>1923.19</v>
      </c>
    </row>
    <row r="1789" spans="21:23">
      <c r="U1789" s="233">
        <f t="shared" si="27"/>
        <v>41579</v>
      </c>
      <c r="V1789" s="234">
        <v>41600</v>
      </c>
      <c r="W1789" s="235">
        <v>1932.42</v>
      </c>
    </row>
    <row r="1790" spans="21:23">
      <c r="U1790" s="233">
        <f t="shared" si="27"/>
        <v>41579</v>
      </c>
      <c r="V1790" s="234">
        <v>41601</v>
      </c>
      <c r="W1790" s="235">
        <v>1929.13</v>
      </c>
    </row>
    <row r="1791" spans="21:23">
      <c r="U1791" s="233">
        <f t="shared" si="27"/>
        <v>41579</v>
      </c>
      <c r="V1791" s="234">
        <v>41602</v>
      </c>
      <c r="W1791" s="235">
        <v>1929.13</v>
      </c>
    </row>
    <row r="1792" spans="21:23">
      <c r="U1792" s="233">
        <f t="shared" si="27"/>
        <v>41579</v>
      </c>
      <c r="V1792" s="234">
        <v>41603</v>
      </c>
      <c r="W1792" s="235">
        <v>1929.13</v>
      </c>
    </row>
    <row r="1793" spans="21:23">
      <c r="U1793" s="233">
        <f t="shared" si="27"/>
        <v>41579</v>
      </c>
      <c r="V1793" s="234">
        <v>41604</v>
      </c>
      <c r="W1793" s="235">
        <v>1926.99</v>
      </c>
    </row>
    <row r="1794" spans="21:23">
      <c r="U1794" s="233">
        <f t="shared" si="27"/>
        <v>41579</v>
      </c>
      <c r="V1794" s="234">
        <v>41605</v>
      </c>
      <c r="W1794" s="235">
        <v>1926.74</v>
      </c>
    </row>
    <row r="1795" spans="21:23">
      <c r="U1795" s="233">
        <f t="shared" ref="U1795:U1858" si="28">+DATE(YEAR(V1795),MONTH(V1795),1)</f>
        <v>41579</v>
      </c>
      <c r="V1795" s="234">
        <v>41606</v>
      </c>
      <c r="W1795" s="235">
        <v>1928.25</v>
      </c>
    </row>
    <row r="1796" spans="21:23">
      <c r="U1796" s="233">
        <f t="shared" si="28"/>
        <v>41579</v>
      </c>
      <c r="V1796" s="234">
        <v>41607</v>
      </c>
      <c r="W1796" s="235">
        <v>1928.25</v>
      </c>
    </row>
    <row r="1797" spans="21:23">
      <c r="U1797" s="233">
        <f t="shared" si="28"/>
        <v>41579</v>
      </c>
      <c r="V1797" s="234">
        <v>41608</v>
      </c>
      <c r="W1797" s="235">
        <v>1931.88</v>
      </c>
    </row>
    <row r="1798" spans="21:23">
      <c r="U1798" s="233">
        <f t="shared" si="28"/>
        <v>41609</v>
      </c>
      <c r="V1798" s="234">
        <v>41609</v>
      </c>
      <c r="W1798" s="235">
        <v>1931.88</v>
      </c>
    </row>
    <row r="1799" spans="21:23">
      <c r="U1799" s="233">
        <f t="shared" si="28"/>
        <v>41609</v>
      </c>
      <c r="V1799" s="234">
        <v>41610</v>
      </c>
      <c r="W1799" s="235">
        <v>1931.88</v>
      </c>
    </row>
    <row r="1800" spans="21:23">
      <c r="U1800" s="233">
        <f t="shared" si="28"/>
        <v>41609</v>
      </c>
      <c r="V1800" s="234">
        <v>41611</v>
      </c>
      <c r="W1800" s="235">
        <v>1934.16</v>
      </c>
    </row>
    <row r="1801" spans="21:23">
      <c r="U1801" s="233">
        <f t="shared" si="28"/>
        <v>41609</v>
      </c>
      <c r="V1801" s="234">
        <v>41612</v>
      </c>
      <c r="W1801" s="235">
        <v>1941.01</v>
      </c>
    </row>
    <row r="1802" spans="21:23">
      <c r="U1802" s="233">
        <f t="shared" si="28"/>
        <v>41609</v>
      </c>
      <c r="V1802" s="234">
        <v>41613</v>
      </c>
      <c r="W1802" s="235">
        <v>1948.48</v>
      </c>
    </row>
    <row r="1803" spans="21:23">
      <c r="U1803" s="233">
        <f t="shared" si="28"/>
        <v>41609</v>
      </c>
      <c r="V1803" s="234">
        <v>41614</v>
      </c>
      <c r="W1803" s="235">
        <v>1940.26</v>
      </c>
    </row>
    <row r="1804" spans="21:23">
      <c r="U1804" s="233">
        <f t="shared" si="28"/>
        <v>41609</v>
      </c>
      <c r="V1804" s="234">
        <v>41615</v>
      </c>
      <c r="W1804" s="235">
        <v>1936.33</v>
      </c>
    </row>
    <row r="1805" spans="21:23">
      <c r="U1805" s="233">
        <f t="shared" si="28"/>
        <v>41609</v>
      </c>
      <c r="V1805" s="234">
        <v>41616</v>
      </c>
      <c r="W1805" s="235">
        <v>1936.33</v>
      </c>
    </row>
    <row r="1806" spans="21:23">
      <c r="U1806" s="233">
        <f t="shared" si="28"/>
        <v>41609</v>
      </c>
      <c r="V1806" s="234">
        <v>41617</v>
      </c>
      <c r="W1806" s="235">
        <v>1936.33</v>
      </c>
    </row>
    <row r="1807" spans="21:23">
      <c r="U1807" s="233">
        <f t="shared" si="28"/>
        <v>41609</v>
      </c>
      <c r="V1807" s="234">
        <v>41618</v>
      </c>
      <c r="W1807" s="235">
        <v>1932.71</v>
      </c>
    </row>
    <row r="1808" spans="21:23">
      <c r="U1808" s="233">
        <f t="shared" si="28"/>
        <v>41609</v>
      </c>
      <c r="V1808" s="234">
        <v>41619</v>
      </c>
      <c r="W1808" s="235">
        <v>1933.52</v>
      </c>
    </row>
    <row r="1809" spans="21:23">
      <c r="U1809" s="233">
        <f t="shared" si="28"/>
        <v>41609</v>
      </c>
      <c r="V1809" s="234">
        <v>41620</v>
      </c>
      <c r="W1809" s="235">
        <v>1935.61</v>
      </c>
    </row>
    <row r="1810" spans="21:23">
      <c r="U1810" s="233">
        <f t="shared" si="28"/>
        <v>41609</v>
      </c>
      <c r="V1810" s="234">
        <v>41621</v>
      </c>
      <c r="W1810" s="235">
        <v>1935.89</v>
      </c>
    </row>
    <row r="1811" spans="21:23">
      <c r="U1811" s="233">
        <f t="shared" si="28"/>
        <v>41609</v>
      </c>
      <c r="V1811" s="234">
        <v>41622</v>
      </c>
      <c r="W1811" s="235">
        <v>1930.87</v>
      </c>
    </row>
    <row r="1812" spans="21:23">
      <c r="U1812" s="233">
        <f t="shared" si="28"/>
        <v>41609</v>
      </c>
      <c r="V1812" s="234">
        <v>41623</v>
      </c>
      <c r="W1812" s="235">
        <v>1930.87</v>
      </c>
    </row>
    <row r="1813" spans="21:23">
      <c r="U1813" s="233">
        <f t="shared" si="28"/>
        <v>41609</v>
      </c>
      <c r="V1813" s="234">
        <v>41624</v>
      </c>
      <c r="W1813" s="235">
        <v>1930.87</v>
      </c>
    </row>
    <row r="1814" spans="21:23">
      <c r="U1814" s="233">
        <f t="shared" si="28"/>
        <v>41609</v>
      </c>
      <c r="V1814" s="234">
        <v>41625</v>
      </c>
      <c r="W1814" s="235">
        <v>1934.95</v>
      </c>
    </row>
    <row r="1815" spans="21:23">
      <c r="U1815" s="233">
        <f t="shared" si="28"/>
        <v>41609</v>
      </c>
      <c r="V1815" s="234">
        <v>41626</v>
      </c>
      <c r="W1815" s="235">
        <v>1936.14</v>
      </c>
    </row>
    <row r="1816" spans="21:23">
      <c r="U1816" s="233">
        <f t="shared" si="28"/>
        <v>41609</v>
      </c>
      <c r="V1816" s="234">
        <v>41627</v>
      </c>
      <c r="W1816" s="235">
        <v>1945.6</v>
      </c>
    </row>
    <row r="1817" spans="21:23">
      <c r="U1817" s="233">
        <f t="shared" si="28"/>
        <v>41609</v>
      </c>
      <c r="V1817" s="234">
        <v>41628</v>
      </c>
      <c r="W1817" s="235">
        <v>1943.46</v>
      </c>
    </row>
    <row r="1818" spans="21:23">
      <c r="U1818" s="233">
        <f t="shared" si="28"/>
        <v>41609</v>
      </c>
      <c r="V1818" s="234">
        <v>41629</v>
      </c>
      <c r="W1818" s="235">
        <v>1935.93</v>
      </c>
    </row>
    <row r="1819" spans="21:23">
      <c r="U1819" s="233">
        <f t="shared" si="28"/>
        <v>41609</v>
      </c>
      <c r="V1819" s="234">
        <v>41630</v>
      </c>
      <c r="W1819" s="235">
        <v>1935.93</v>
      </c>
    </row>
    <row r="1820" spans="21:23">
      <c r="U1820" s="233">
        <f t="shared" si="28"/>
        <v>41609</v>
      </c>
      <c r="V1820" s="234">
        <v>41631</v>
      </c>
      <c r="W1820" s="235">
        <v>1935.93</v>
      </c>
    </row>
    <row r="1821" spans="21:23">
      <c r="U1821" s="233">
        <f t="shared" si="28"/>
        <v>41609</v>
      </c>
      <c r="V1821" s="234">
        <v>41632</v>
      </c>
      <c r="W1821" s="235">
        <v>1925.45</v>
      </c>
    </row>
    <row r="1822" spans="21:23">
      <c r="U1822" s="233">
        <f t="shared" si="28"/>
        <v>41609</v>
      </c>
      <c r="V1822" s="234">
        <v>41633</v>
      </c>
      <c r="W1822" s="235">
        <v>1922.76</v>
      </c>
    </row>
    <row r="1823" spans="21:23">
      <c r="U1823" s="233">
        <f t="shared" si="28"/>
        <v>41609</v>
      </c>
      <c r="V1823" s="234">
        <v>41634</v>
      </c>
      <c r="W1823" s="235">
        <v>1922.76</v>
      </c>
    </row>
    <row r="1824" spans="21:23">
      <c r="U1824" s="233">
        <f t="shared" si="28"/>
        <v>41609</v>
      </c>
      <c r="V1824" s="234">
        <v>41635</v>
      </c>
      <c r="W1824" s="235">
        <v>1921.22</v>
      </c>
    </row>
    <row r="1825" spans="21:23">
      <c r="U1825" s="233">
        <f t="shared" si="28"/>
        <v>41609</v>
      </c>
      <c r="V1825" s="234">
        <v>41636</v>
      </c>
      <c r="W1825" s="235">
        <v>1922.56</v>
      </c>
    </row>
    <row r="1826" spans="21:23">
      <c r="U1826" s="233">
        <f t="shared" si="28"/>
        <v>41609</v>
      </c>
      <c r="V1826" s="234">
        <v>41637</v>
      </c>
      <c r="W1826" s="235">
        <v>1922.56</v>
      </c>
    </row>
    <row r="1827" spans="21:23">
      <c r="U1827" s="233">
        <f t="shared" si="28"/>
        <v>41609</v>
      </c>
      <c r="V1827" s="234">
        <v>41638</v>
      </c>
      <c r="W1827" s="235">
        <v>1922.56</v>
      </c>
    </row>
    <row r="1828" spans="21:23">
      <c r="U1828" s="233">
        <f t="shared" si="28"/>
        <v>41609</v>
      </c>
      <c r="V1828" s="234">
        <v>41639</v>
      </c>
      <c r="W1828" s="235">
        <v>1926.83</v>
      </c>
    </row>
    <row r="1829" spans="21:23">
      <c r="U1829" s="233">
        <f t="shared" si="28"/>
        <v>41640</v>
      </c>
      <c r="V1829" s="234">
        <v>41640</v>
      </c>
      <c r="W1829" s="235">
        <v>1926.83</v>
      </c>
    </row>
    <row r="1830" spans="21:23">
      <c r="U1830" s="233">
        <f t="shared" si="28"/>
        <v>41640</v>
      </c>
      <c r="V1830" s="234">
        <v>41641</v>
      </c>
      <c r="W1830" s="235">
        <v>1926.83</v>
      </c>
    </row>
    <row r="1831" spans="21:23">
      <c r="U1831" s="233">
        <f t="shared" si="28"/>
        <v>41640</v>
      </c>
      <c r="V1831" s="234">
        <v>41642</v>
      </c>
      <c r="W1831" s="235">
        <v>1938.89</v>
      </c>
    </row>
    <row r="1832" spans="21:23">
      <c r="U1832" s="233">
        <f t="shared" si="28"/>
        <v>41640</v>
      </c>
      <c r="V1832" s="234">
        <v>41643</v>
      </c>
      <c r="W1832" s="235">
        <v>1936.92</v>
      </c>
    </row>
    <row r="1833" spans="21:23">
      <c r="U1833" s="233">
        <f t="shared" si="28"/>
        <v>41640</v>
      </c>
      <c r="V1833" s="234">
        <v>41644</v>
      </c>
      <c r="W1833" s="235">
        <v>1936.92</v>
      </c>
    </row>
    <row r="1834" spans="21:23">
      <c r="U1834" s="233">
        <f t="shared" si="28"/>
        <v>41640</v>
      </c>
      <c r="V1834" s="234">
        <v>41645</v>
      </c>
      <c r="W1834" s="235">
        <v>1936.92</v>
      </c>
    </row>
    <row r="1835" spans="21:23">
      <c r="U1835" s="233">
        <f t="shared" si="28"/>
        <v>41640</v>
      </c>
      <c r="V1835" s="234">
        <v>41646</v>
      </c>
      <c r="W1835" s="235">
        <v>1936.92</v>
      </c>
    </row>
    <row r="1836" spans="21:23">
      <c r="U1836" s="233">
        <f t="shared" si="28"/>
        <v>41640</v>
      </c>
      <c r="V1836" s="234">
        <v>41647</v>
      </c>
      <c r="W1836" s="235">
        <v>1930.45</v>
      </c>
    </row>
    <row r="1837" spans="21:23">
      <c r="U1837" s="233">
        <f t="shared" si="28"/>
        <v>41640</v>
      </c>
      <c r="V1837" s="234">
        <v>41648</v>
      </c>
      <c r="W1837" s="235">
        <v>1933.24</v>
      </c>
    </row>
    <row r="1838" spans="21:23">
      <c r="U1838" s="233">
        <f t="shared" si="28"/>
        <v>41640</v>
      </c>
      <c r="V1838" s="234">
        <v>41649</v>
      </c>
      <c r="W1838" s="235">
        <v>1934.88</v>
      </c>
    </row>
    <row r="1839" spans="21:23">
      <c r="U1839" s="233">
        <f t="shared" si="28"/>
        <v>41640</v>
      </c>
      <c r="V1839" s="234">
        <v>41650</v>
      </c>
      <c r="W1839" s="235">
        <v>1926.55</v>
      </c>
    </row>
    <row r="1840" spans="21:23">
      <c r="U1840" s="233">
        <f t="shared" si="28"/>
        <v>41640</v>
      </c>
      <c r="V1840" s="234">
        <v>41651</v>
      </c>
      <c r="W1840" s="235">
        <v>1926.55</v>
      </c>
    </row>
    <row r="1841" spans="21:23">
      <c r="U1841" s="233">
        <f t="shared" si="28"/>
        <v>41640</v>
      </c>
      <c r="V1841" s="234">
        <v>41652</v>
      </c>
      <c r="W1841" s="235">
        <v>1926.55</v>
      </c>
    </row>
    <row r="1842" spans="21:23">
      <c r="U1842" s="233">
        <f t="shared" si="28"/>
        <v>41640</v>
      </c>
      <c r="V1842" s="234">
        <v>41653</v>
      </c>
      <c r="W1842" s="235">
        <v>1924.79</v>
      </c>
    </row>
    <row r="1843" spans="21:23">
      <c r="U1843" s="233">
        <f t="shared" si="28"/>
        <v>41640</v>
      </c>
      <c r="V1843" s="234">
        <v>41654</v>
      </c>
      <c r="W1843" s="235">
        <v>1932.59</v>
      </c>
    </row>
    <row r="1844" spans="21:23">
      <c r="U1844" s="233">
        <f t="shared" si="28"/>
        <v>41640</v>
      </c>
      <c r="V1844" s="234">
        <v>41655</v>
      </c>
      <c r="W1844" s="235">
        <v>1941.45</v>
      </c>
    </row>
    <row r="1845" spans="21:23">
      <c r="U1845" s="233">
        <f t="shared" si="28"/>
        <v>41640</v>
      </c>
      <c r="V1845" s="234">
        <v>41656</v>
      </c>
      <c r="W1845" s="235">
        <v>1947.15</v>
      </c>
    </row>
    <row r="1846" spans="21:23">
      <c r="U1846" s="233">
        <f t="shared" si="28"/>
        <v>41640</v>
      </c>
      <c r="V1846" s="234">
        <v>41657</v>
      </c>
      <c r="W1846" s="235">
        <v>1957.86</v>
      </c>
    </row>
    <row r="1847" spans="21:23">
      <c r="U1847" s="233">
        <f t="shared" si="28"/>
        <v>41640</v>
      </c>
      <c r="V1847" s="234">
        <v>41658</v>
      </c>
      <c r="W1847" s="235">
        <v>1957.86</v>
      </c>
    </row>
    <row r="1848" spans="21:23">
      <c r="U1848" s="233">
        <f t="shared" si="28"/>
        <v>41640</v>
      </c>
      <c r="V1848" s="234">
        <v>41659</v>
      </c>
      <c r="W1848" s="235">
        <v>1957.86</v>
      </c>
    </row>
    <row r="1849" spans="21:23">
      <c r="U1849" s="233">
        <f t="shared" si="28"/>
        <v>41640</v>
      </c>
      <c r="V1849" s="234">
        <v>41660</v>
      </c>
      <c r="W1849" s="235">
        <v>1957.86</v>
      </c>
    </row>
    <row r="1850" spans="21:23">
      <c r="U1850" s="233">
        <f t="shared" si="28"/>
        <v>41640</v>
      </c>
      <c r="V1850" s="234">
        <v>41661</v>
      </c>
      <c r="W1850" s="235">
        <v>1981.98</v>
      </c>
    </row>
    <row r="1851" spans="21:23">
      <c r="U1851" s="233">
        <f t="shared" si="28"/>
        <v>41640</v>
      </c>
      <c r="V1851" s="234">
        <v>41662</v>
      </c>
      <c r="W1851" s="235">
        <v>1983.48</v>
      </c>
    </row>
    <row r="1852" spans="21:23">
      <c r="U1852" s="233">
        <f t="shared" si="28"/>
        <v>41640</v>
      </c>
      <c r="V1852" s="234">
        <v>41663</v>
      </c>
      <c r="W1852" s="235">
        <v>1993.23</v>
      </c>
    </row>
    <row r="1853" spans="21:23">
      <c r="U1853" s="233">
        <f t="shared" si="28"/>
        <v>41640</v>
      </c>
      <c r="V1853" s="234">
        <v>41664</v>
      </c>
      <c r="W1853" s="235">
        <v>2000.48</v>
      </c>
    </row>
    <row r="1854" spans="21:23">
      <c r="U1854" s="233">
        <f t="shared" si="28"/>
        <v>41640</v>
      </c>
      <c r="V1854" s="234">
        <v>41665</v>
      </c>
      <c r="W1854" s="235">
        <v>2000.48</v>
      </c>
    </row>
    <row r="1855" spans="21:23">
      <c r="U1855" s="233">
        <f t="shared" si="28"/>
        <v>41640</v>
      </c>
      <c r="V1855" s="234">
        <v>41666</v>
      </c>
      <c r="W1855" s="235">
        <v>2000.48</v>
      </c>
    </row>
    <row r="1856" spans="21:23">
      <c r="U1856" s="233">
        <f t="shared" si="28"/>
        <v>41640</v>
      </c>
      <c r="V1856" s="234">
        <v>41667</v>
      </c>
      <c r="W1856" s="235">
        <v>1997.91</v>
      </c>
    </row>
    <row r="1857" spans="21:23">
      <c r="U1857" s="233">
        <f t="shared" si="28"/>
        <v>41640</v>
      </c>
      <c r="V1857" s="234">
        <v>41668</v>
      </c>
      <c r="W1857" s="235">
        <v>2000.56</v>
      </c>
    </row>
    <row r="1858" spans="21:23">
      <c r="U1858" s="233">
        <f t="shared" si="28"/>
        <v>41640</v>
      </c>
      <c r="V1858" s="234">
        <v>41669</v>
      </c>
      <c r="W1858" s="235">
        <v>2013.17</v>
      </c>
    </row>
    <row r="1859" spans="21:23">
      <c r="U1859" s="233">
        <f t="shared" ref="U1859:U1922" si="29">+DATE(YEAR(V1859),MONTH(V1859),1)</f>
        <v>41640</v>
      </c>
      <c r="V1859" s="234">
        <v>41670</v>
      </c>
      <c r="W1859" s="235">
        <v>2008.26</v>
      </c>
    </row>
    <row r="1860" spans="21:23">
      <c r="U1860" s="233">
        <f t="shared" si="29"/>
        <v>41671</v>
      </c>
      <c r="V1860" s="234">
        <v>41671</v>
      </c>
      <c r="W1860" s="235">
        <v>2021.1</v>
      </c>
    </row>
    <row r="1861" spans="21:23">
      <c r="U1861" s="233">
        <f t="shared" si="29"/>
        <v>41671</v>
      </c>
      <c r="V1861" s="234">
        <v>41672</v>
      </c>
      <c r="W1861" s="235">
        <v>2021.1</v>
      </c>
    </row>
    <row r="1862" spans="21:23">
      <c r="U1862" s="233">
        <f t="shared" si="29"/>
        <v>41671</v>
      </c>
      <c r="V1862" s="234">
        <v>41673</v>
      </c>
      <c r="W1862" s="235">
        <v>2021.1</v>
      </c>
    </row>
    <row r="1863" spans="21:23">
      <c r="U1863" s="233">
        <f t="shared" si="29"/>
        <v>41671</v>
      </c>
      <c r="V1863" s="234">
        <v>41674</v>
      </c>
      <c r="W1863" s="235">
        <v>2039.85</v>
      </c>
    </row>
    <row r="1864" spans="21:23">
      <c r="U1864" s="233">
        <f t="shared" si="29"/>
        <v>41671</v>
      </c>
      <c r="V1864" s="234">
        <v>41675</v>
      </c>
      <c r="W1864" s="235">
        <v>2041.34</v>
      </c>
    </row>
    <row r="1865" spans="21:23">
      <c r="U1865" s="233">
        <f t="shared" si="29"/>
        <v>41671</v>
      </c>
      <c r="V1865" s="234">
        <v>41676</v>
      </c>
      <c r="W1865" s="235">
        <v>2048.75</v>
      </c>
    </row>
    <row r="1866" spans="21:23">
      <c r="U1866" s="233">
        <f t="shared" si="29"/>
        <v>41671</v>
      </c>
      <c r="V1866" s="234">
        <v>41677</v>
      </c>
      <c r="W1866" s="235">
        <v>2049.52</v>
      </c>
    </row>
    <row r="1867" spans="21:23">
      <c r="U1867" s="233">
        <f t="shared" si="29"/>
        <v>41671</v>
      </c>
      <c r="V1867" s="234">
        <v>41678</v>
      </c>
      <c r="W1867" s="235">
        <v>2046.06</v>
      </c>
    </row>
    <row r="1868" spans="21:23">
      <c r="U1868" s="233">
        <f t="shared" si="29"/>
        <v>41671</v>
      </c>
      <c r="V1868" s="234">
        <v>41679</v>
      </c>
      <c r="W1868" s="235">
        <v>2046.06</v>
      </c>
    </row>
    <row r="1869" spans="21:23">
      <c r="U1869" s="233">
        <f t="shared" si="29"/>
        <v>41671</v>
      </c>
      <c r="V1869" s="234">
        <v>41680</v>
      </c>
      <c r="W1869" s="235">
        <v>2046.06</v>
      </c>
    </row>
    <row r="1870" spans="21:23">
      <c r="U1870" s="233">
        <f t="shared" si="29"/>
        <v>41671</v>
      </c>
      <c r="V1870" s="234">
        <v>41681</v>
      </c>
      <c r="W1870" s="235">
        <v>2048.5500000000002</v>
      </c>
    </row>
    <row r="1871" spans="21:23">
      <c r="U1871" s="233">
        <f t="shared" si="29"/>
        <v>41671</v>
      </c>
      <c r="V1871" s="234">
        <v>41682</v>
      </c>
      <c r="W1871" s="235">
        <v>2041.61</v>
      </c>
    </row>
    <row r="1872" spans="21:23">
      <c r="U1872" s="233">
        <f t="shared" si="29"/>
        <v>41671</v>
      </c>
      <c r="V1872" s="234">
        <v>41683</v>
      </c>
      <c r="W1872" s="235">
        <v>2031.75</v>
      </c>
    </row>
    <row r="1873" spans="21:23">
      <c r="U1873" s="233">
        <f t="shared" si="29"/>
        <v>41671</v>
      </c>
      <c r="V1873" s="234">
        <v>41684</v>
      </c>
      <c r="W1873" s="235">
        <v>2032.99</v>
      </c>
    </row>
    <row r="1874" spans="21:23">
      <c r="U1874" s="233">
        <f t="shared" si="29"/>
        <v>41671</v>
      </c>
      <c r="V1874" s="234">
        <v>41685</v>
      </c>
      <c r="W1874" s="235">
        <v>2022.68</v>
      </c>
    </row>
    <row r="1875" spans="21:23">
      <c r="U1875" s="233">
        <f t="shared" si="29"/>
        <v>41671</v>
      </c>
      <c r="V1875" s="234">
        <v>41686</v>
      </c>
      <c r="W1875" s="235">
        <v>2022.68</v>
      </c>
    </row>
    <row r="1876" spans="21:23">
      <c r="U1876" s="233">
        <f t="shared" si="29"/>
        <v>41671</v>
      </c>
      <c r="V1876" s="234">
        <v>41687</v>
      </c>
      <c r="W1876" s="235">
        <v>2022.68</v>
      </c>
    </row>
    <row r="1877" spans="21:23">
      <c r="U1877" s="233">
        <f t="shared" si="29"/>
        <v>41671</v>
      </c>
      <c r="V1877" s="234">
        <v>41688</v>
      </c>
      <c r="W1877" s="235">
        <v>2022.68</v>
      </c>
    </row>
    <row r="1878" spans="21:23">
      <c r="U1878" s="233">
        <f t="shared" si="29"/>
        <v>41671</v>
      </c>
      <c r="V1878" s="234">
        <v>41689</v>
      </c>
      <c r="W1878" s="235">
        <v>2028.54</v>
      </c>
    </row>
    <row r="1879" spans="21:23">
      <c r="U1879" s="233">
        <f t="shared" si="29"/>
        <v>41671</v>
      </c>
      <c r="V1879" s="234">
        <v>41690</v>
      </c>
      <c r="W1879" s="235">
        <v>2042.22</v>
      </c>
    </row>
    <row r="1880" spans="21:23">
      <c r="U1880" s="233">
        <f t="shared" si="29"/>
        <v>41671</v>
      </c>
      <c r="V1880" s="234">
        <v>41691</v>
      </c>
      <c r="W1880" s="235">
        <v>2052.46</v>
      </c>
    </row>
    <row r="1881" spans="21:23">
      <c r="U1881" s="233">
        <f t="shared" si="29"/>
        <v>41671</v>
      </c>
      <c r="V1881" s="234">
        <v>41692</v>
      </c>
      <c r="W1881" s="235">
        <v>2043.96</v>
      </c>
    </row>
    <row r="1882" spans="21:23">
      <c r="U1882" s="233">
        <f t="shared" si="29"/>
        <v>41671</v>
      </c>
      <c r="V1882" s="234">
        <v>41693</v>
      </c>
      <c r="W1882" s="235">
        <v>2043.96</v>
      </c>
    </row>
    <row r="1883" spans="21:23">
      <c r="U1883" s="233">
        <f t="shared" si="29"/>
        <v>41671</v>
      </c>
      <c r="V1883" s="234">
        <v>41694</v>
      </c>
      <c r="W1883" s="235">
        <v>2043.96</v>
      </c>
    </row>
    <row r="1884" spans="21:23">
      <c r="U1884" s="233">
        <f t="shared" si="29"/>
        <v>41671</v>
      </c>
      <c r="V1884" s="234">
        <v>41695</v>
      </c>
      <c r="W1884" s="235">
        <v>2042.67</v>
      </c>
    </row>
    <row r="1885" spans="21:23">
      <c r="U1885" s="233">
        <f t="shared" si="29"/>
        <v>41671</v>
      </c>
      <c r="V1885" s="234">
        <v>41696</v>
      </c>
      <c r="W1885" s="235">
        <v>2045.45</v>
      </c>
    </row>
    <row r="1886" spans="21:23">
      <c r="U1886" s="233">
        <f t="shared" si="29"/>
        <v>41671</v>
      </c>
      <c r="V1886" s="234">
        <v>41697</v>
      </c>
      <c r="W1886" s="235">
        <v>2053.11</v>
      </c>
    </row>
    <row r="1887" spans="21:23">
      <c r="U1887" s="233">
        <f t="shared" si="29"/>
        <v>41671</v>
      </c>
      <c r="V1887" s="234">
        <v>41698</v>
      </c>
      <c r="W1887" s="235">
        <v>2054.9</v>
      </c>
    </row>
    <row r="1888" spans="21:23">
      <c r="U1888" s="233">
        <f t="shared" si="29"/>
        <v>41699</v>
      </c>
      <c r="V1888" s="234">
        <v>41699</v>
      </c>
      <c r="W1888" s="235">
        <v>2046.75</v>
      </c>
    </row>
    <row r="1889" spans="21:23">
      <c r="U1889" s="233">
        <f t="shared" si="29"/>
        <v>41699</v>
      </c>
      <c r="V1889" s="234">
        <v>41700</v>
      </c>
      <c r="W1889" s="235">
        <v>2046.75</v>
      </c>
    </row>
    <row r="1890" spans="21:23">
      <c r="U1890" s="233">
        <f t="shared" si="29"/>
        <v>41699</v>
      </c>
      <c r="V1890" s="234">
        <v>41701</v>
      </c>
      <c r="W1890" s="235">
        <v>2046.75</v>
      </c>
    </row>
    <row r="1891" spans="21:23">
      <c r="U1891" s="233">
        <f t="shared" si="29"/>
        <v>41699</v>
      </c>
      <c r="V1891" s="234">
        <v>41702</v>
      </c>
      <c r="W1891" s="235">
        <v>2052.5100000000002</v>
      </c>
    </row>
    <row r="1892" spans="21:23">
      <c r="U1892" s="233">
        <f t="shared" si="29"/>
        <v>41699</v>
      </c>
      <c r="V1892" s="234">
        <v>41703</v>
      </c>
      <c r="W1892" s="235">
        <v>2047.75</v>
      </c>
    </row>
    <row r="1893" spans="21:23">
      <c r="U1893" s="233">
        <f t="shared" si="29"/>
        <v>41699</v>
      </c>
      <c r="V1893" s="234">
        <v>41704</v>
      </c>
      <c r="W1893" s="235">
        <v>2045.14</v>
      </c>
    </row>
    <row r="1894" spans="21:23">
      <c r="U1894" s="233">
        <f t="shared" si="29"/>
        <v>41699</v>
      </c>
      <c r="V1894" s="234">
        <v>41705</v>
      </c>
      <c r="W1894" s="235">
        <v>2030.02</v>
      </c>
    </row>
    <row r="1895" spans="21:23">
      <c r="U1895" s="233">
        <f t="shared" si="29"/>
        <v>41699</v>
      </c>
      <c r="V1895" s="234">
        <v>41706</v>
      </c>
      <c r="W1895" s="235">
        <v>2036.2</v>
      </c>
    </row>
    <row r="1896" spans="21:23">
      <c r="U1896" s="233">
        <f t="shared" si="29"/>
        <v>41699</v>
      </c>
      <c r="V1896" s="234">
        <v>41707</v>
      </c>
      <c r="W1896" s="235">
        <v>2036.2</v>
      </c>
    </row>
    <row r="1897" spans="21:23">
      <c r="U1897" s="233">
        <f t="shared" si="29"/>
        <v>41699</v>
      </c>
      <c r="V1897" s="234">
        <v>41708</v>
      </c>
      <c r="W1897" s="235">
        <v>2036.2</v>
      </c>
    </row>
    <row r="1898" spans="21:23">
      <c r="U1898" s="233">
        <f t="shared" si="29"/>
        <v>41699</v>
      </c>
      <c r="V1898" s="234">
        <v>41709</v>
      </c>
      <c r="W1898" s="235">
        <v>2042.78</v>
      </c>
    </row>
    <row r="1899" spans="21:23">
      <c r="U1899" s="233">
        <f t="shared" si="29"/>
        <v>41699</v>
      </c>
      <c r="V1899" s="234">
        <v>41710</v>
      </c>
      <c r="W1899" s="235">
        <v>2043.59</v>
      </c>
    </row>
    <row r="1900" spans="21:23">
      <c r="U1900" s="233">
        <f t="shared" si="29"/>
        <v>41699</v>
      </c>
      <c r="V1900" s="234">
        <v>41711</v>
      </c>
      <c r="W1900" s="235">
        <v>2047.59</v>
      </c>
    </row>
    <row r="1901" spans="21:23">
      <c r="U1901" s="233">
        <f t="shared" si="29"/>
        <v>41699</v>
      </c>
      <c r="V1901" s="234">
        <v>41712</v>
      </c>
      <c r="W1901" s="235">
        <v>2044.48</v>
      </c>
    </row>
    <row r="1902" spans="21:23">
      <c r="U1902" s="233">
        <f t="shared" si="29"/>
        <v>41699</v>
      </c>
      <c r="V1902" s="234">
        <v>41713</v>
      </c>
      <c r="W1902" s="235">
        <v>2044.58</v>
      </c>
    </row>
    <row r="1903" spans="21:23">
      <c r="U1903" s="233">
        <f t="shared" si="29"/>
        <v>41699</v>
      </c>
      <c r="V1903" s="234">
        <v>41714</v>
      </c>
      <c r="W1903" s="235">
        <v>2044.58</v>
      </c>
    </row>
    <row r="1904" spans="21:23">
      <c r="U1904" s="233">
        <f t="shared" si="29"/>
        <v>41699</v>
      </c>
      <c r="V1904" s="234">
        <v>41715</v>
      </c>
      <c r="W1904" s="235">
        <v>2044.58</v>
      </c>
    </row>
    <row r="1905" spans="21:23">
      <c r="U1905" s="233">
        <f t="shared" si="29"/>
        <v>41699</v>
      </c>
      <c r="V1905" s="234">
        <v>41716</v>
      </c>
      <c r="W1905" s="235">
        <v>2035.16</v>
      </c>
    </row>
    <row r="1906" spans="21:23">
      <c r="U1906" s="233">
        <f t="shared" si="29"/>
        <v>41699</v>
      </c>
      <c r="V1906" s="234">
        <v>41717</v>
      </c>
      <c r="W1906" s="235">
        <v>2034.86</v>
      </c>
    </row>
    <row r="1907" spans="21:23">
      <c r="U1907" s="233">
        <f t="shared" si="29"/>
        <v>41699</v>
      </c>
      <c r="V1907" s="234">
        <v>41718</v>
      </c>
      <c r="W1907" s="235">
        <v>2017.38</v>
      </c>
    </row>
    <row r="1908" spans="21:23">
      <c r="U1908" s="233">
        <f t="shared" si="29"/>
        <v>41699</v>
      </c>
      <c r="V1908" s="234">
        <v>41719</v>
      </c>
      <c r="W1908" s="235">
        <v>1998.6</v>
      </c>
    </row>
    <row r="1909" spans="21:23">
      <c r="U1909" s="233">
        <f t="shared" si="29"/>
        <v>41699</v>
      </c>
      <c r="V1909" s="234">
        <v>41720</v>
      </c>
      <c r="W1909" s="235">
        <v>1993.85</v>
      </c>
    </row>
    <row r="1910" spans="21:23">
      <c r="U1910" s="233">
        <f t="shared" si="29"/>
        <v>41699</v>
      </c>
      <c r="V1910" s="234">
        <v>41721</v>
      </c>
      <c r="W1910" s="235">
        <v>1993.85</v>
      </c>
    </row>
    <row r="1911" spans="21:23">
      <c r="U1911" s="233">
        <f t="shared" si="29"/>
        <v>41699</v>
      </c>
      <c r="V1911" s="234">
        <v>41722</v>
      </c>
      <c r="W1911" s="235">
        <v>1993.85</v>
      </c>
    </row>
    <row r="1912" spans="21:23">
      <c r="U1912" s="233">
        <f t="shared" si="29"/>
        <v>41699</v>
      </c>
      <c r="V1912" s="234">
        <v>41723</v>
      </c>
      <c r="W1912" s="235">
        <v>1993.85</v>
      </c>
    </row>
    <row r="1913" spans="21:23">
      <c r="U1913" s="233">
        <f t="shared" si="29"/>
        <v>41699</v>
      </c>
      <c r="V1913" s="234">
        <v>41724</v>
      </c>
      <c r="W1913" s="235">
        <v>1978.63</v>
      </c>
    </row>
    <row r="1914" spans="21:23">
      <c r="U1914" s="233">
        <f t="shared" si="29"/>
        <v>41699</v>
      </c>
      <c r="V1914" s="234">
        <v>41725</v>
      </c>
      <c r="W1914" s="235">
        <v>1973.03</v>
      </c>
    </row>
    <row r="1915" spans="21:23">
      <c r="U1915" s="233">
        <f t="shared" si="29"/>
        <v>41699</v>
      </c>
      <c r="V1915" s="234">
        <v>41726</v>
      </c>
      <c r="W1915" s="235">
        <v>1965.64</v>
      </c>
    </row>
    <row r="1916" spans="21:23">
      <c r="U1916" s="233">
        <f t="shared" si="29"/>
        <v>41699</v>
      </c>
      <c r="V1916" s="234">
        <v>41727</v>
      </c>
      <c r="W1916" s="235">
        <v>1965.32</v>
      </c>
    </row>
    <row r="1917" spans="21:23">
      <c r="U1917" s="233">
        <f t="shared" si="29"/>
        <v>41699</v>
      </c>
      <c r="V1917" s="234">
        <v>41728</v>
      </c>
      <c r="W1917" s="235">
        <v>1965.32</v>
      </c>
    </row>
    <row r="1918" spans="21:23">
      <c r="U1918" s="233">
        <f t="shared" si="29"/>
        <v>41699</v>
      </c>
      <c r="V1918" s="234">
        <v>41729</v>
      </c>
      <c r="W1918" s="235">
        <v>1965.32</v>
      </c>
    </row>
    <row r="1919" spans="21:23">
      <c r="U1919" s="233">
        <f t="shared" si="29"/>
        <v>41730</v>
      </c>
      <c r="V1919" s="234">
        <v>41730</v>
      </c>
      <c r="W1919" s="235">
        <v>1969.45</v>
      </c>
    </row>
    <row r="1920" spans="21:23">
      <c r="U1920" s="233">
        <f t="shared" si="29"/>
        <v>41730</v>
      </c>
      <c r="V1920" s="234">
        <v>41731</v>
      </c>
      <c r="W1920" s="235">
        <v>1966.02</v>
      </c>
    </row>
    <row r="1921" spans="21:23">
      <c r="U1921" s="233">
        <f t="shared" si="29"/>
        <v>41730</v>
      </c>
      <c r="V1921" s="234">
        <v>41732</v>
      </c>
      <c r="W1921" s="235">
        <v>1963.51</v>
      </c>
    </row>
    <row r="1922" spans="21:23">
      <c r="U1922" s="233">
        <f t="shared" si="29"/>
        <v>41730</v>
      </c>
      <c r="V1922" s="234">
        <v>41733</v>
      </c>
      <c r="W1922" s="235">
        <v>1966.4</v>
      </c>
    </row>
    <row r="1923" spans="21:23">
      <c r="U1923" s="233">
        <f t="shared" ref="U1923:U1986" si="30">+DATE(YEAR(V1923),MONTH(V1923),1)</f>
        <v>41730</v>
      </c>
      <c r="V1923" s="234">
        <v>41734</v>
      </c>
      <c r="W1923" s="235">
        <v>1951.85</v>
      </c>
    </row>
    <row r="1924" spans="21:23">
      <c r="U1924" s="233">
        <f t="shared" si="30"/>
        <v>41730</v>
      </c>
      <c r="V1924" s="234">
        <v>41735</v>
      </c>
      <c r="W1924" s="235">
        <v>1951.85</v>
      </c>
    </row>
    <row r="1925" spans="21:23">
      <c r="U1925" s="233">
        <f t="shared" si="30"/>
        <v>41730</v>
      </c>
      <c r="V1925" s="234">
        <v>41736</v>
      </c>
      <c r="W1925" s="235">
        <v>1951.85</v>
      </c>
    </row>
    <row r="1926" spans="21:23">
      <c r="U1926" s="233">
        <f t="shared" si="30"/>
        <v>41730</v>
      </c>
      <c r="V1926" s="234">
        <v>41737</v>
      </c>
      <c r="W1926" s="235">
        <v>1937.59</v>
      </c>
    </row>
    <row r="1927" spans="21:23">
      <c r="U1927" s="233">
        <f t="shared" si="30"/>
        <v>41730</v>
      </c>
      <c r="V1927" s="234">
        <v>41738</v>
      </c>
      <c r="W1927" s="235">
        <v>1923.95</v>
      </c>
    </row>
    <row r="1928" spans="21:23">
      <c r="U1928" s="233">
        <f t="shared" si="30"/>
        <v>41730</v>
      </c>
      <c r="V1928" s="234">
        <v>41739</v>
      </c>
      <c r="W1928" s="235">
        <v>1931.09</v>
      </c>
    </row>
    <row r="1929" spans="21:23">
      <c r="U1929" s="233">
        <f t="shared" si="30"/>
        <v>41730</v>
      </c>
      <c r="V1929" s="234">
        <v>41740</v>
      </c>
      <c r="W1929" s="235">
        <v>1920.93</v>
      </c>
    </row>
    <row r="1930" spans="21:23">
      <c r="U1930" s="233">
        <f t="shared" si="30"/>
        <v>41730</v>
      </c>
      <c r="V1930" s="234">
        <v>41741</v>
      </c>
      <c r="W1930" s="235">
        <v>1927.28</v>
      </c>
    </row>
    <row r="1931" spans="21:23">
      <c r="U1931" s="233">
        <f t="shared" si="30"/>
        <v>41730</v>
      </c>
      <c r="V1931" s="234">
        <v>41742</v>
      </c>
      <c r="W1931" s="235">
        <v>1927.28</v>
      </c>
    </row>
    <row r="1932" spans="21:23">
      <c r="U1932" s="233">
        <f t="shared" si="30"/>
        <v>41730</v>
      </c>
      <c r="V1932" s="234">
        <v>41743</v>
      </c>
      <c r="W1932" s="235">
        <v>1927.28</v>
      </c>
    </row>
    <row r="1933" spans="21:23">
      <c r="U1933" s="233">
        <f t="shared" si="30"/>
        <v>41730</v>
      </c>
      <c r="V1933" s="234">
        <v>41744</v>
      </c>
      <c r="W1933" s="235">
        <v>1926.47</v>
      </c>
    </row>
    <row r="1934" spans="21:23">
      <c r="U1934" s="233">
        <f t="shared" si="30"/>
        <v>41730</v>
      </c>
      <c r="V1934" s="234">
        <v>41745</v>
      </c>
      <c r="W1934" s="235">
        <v>1932.42</v>
      </c>
    </row>
    <row r="1935" spans="21:23">
      <c r="U1935" s="233">
        <f t="shared" si="30"/>
        <v>41730</v>
      </c>
      <c r="V1935" s="234">
        <v>41746</v>
      </c>
      <c r="W1935" s="235">
        <v>1930.62</v>
      </c>
    </row>
    <row r="1936" spans="21:23">
      <c r="U1936" s="233">
        <f t="shared" si="30"/>
        <v>41730</v>
      </c>
      <c r="V1936" s="234">
        <v>41747</v>
      </c>
      <c r="W1936" s="235">
        <v>1930.62</v>
      </c>
    </row>
    <row r="1937" spans="21:23">
      <c r="U1937" s="233">
        <f t="shared" si="30"/>
        <v>41730</v>
      </c>
      <c r="V1937" s="234">
        <v>41748</v>
      </c>
      <c r="W1937" s="235">
        <v>1930.62</v>
      </c>
    </row>
    <row r="1938" spans="21:23">
      <c r="U1938" s="233">
        <f t="shared" si="30"/>
        <v>41730</v>
      </c>
      <c r="V1938" s="234">
        <v>41749</v>
      </c>
      <c r="W1938" s="235">
        <v>1930.62</v>
      </c>
    </row>
    <row r="1939" spans="21:23">
      <c r="U1939" s="233">
        <f t="shared" si="30"/>
        <v>41730</v>
      </c>
      <c r="V1939" s="234">
        <v>41750</v>
      </c>
      <c r="W1939" s="235">
        <v>1930.62</v>
      </c>
    </row>
    <row r="1940" spans="21:23">
      <c r="U1940" s="233">
        <f t="shared" si="30"/>
        <v>41730</v>
      </c>
      <c r="V1940" s="234">
        <v>41751</v>
      </c>
      <c r="W1940" s="235">
        <v>1921.75</v>
      </c>
    </row>
    <row r="1941" spans="21:23">
      <c r="U1941" s="233">
        <f t="shared" si="30"/>
        <v>41730</v>
      </c>
      <c r="V1941" s="234">
        <v>41752</v>
      </c>
      <c r="W1941" s="235">
        <v>1929.66</v>
      </c>
    </row>
    <row r="1942" spans="21:23">
      <c r="U1942" s="233">
        <f t="shared" si="30"/>
        <v>41730</v>
      </c>
      <c r="V1942" s="234">
        <v>41753</v>
      </c>
      <c r="W1942" s="235">
        <v>1936.63</v>
      </c>
    </row>
    <row r="1943" spans="21:23">
      <c r="U1943" s="233">
        <f t="shared" si="30"/>
        <v>41730</v>
      </c>
      <c r="V1943" s="234">
        <v>41754</v>
      </c>
      <c r="W1943" s="235">
        <v>1936.07</v>
      </c>
    </row>
    <row r="1944" spans="21:23">
      <c r="U1944" s="233">
        <f t="shared" si="30"/>
        <v>41730</v>
      </c>
      <c r="V1944" s="234">
        <v>41755</v>
      </c>
      <c r="W1944" s="235">
        <v>1942.37</v>
      </c>
    </row>
    <row r="1945" spans="21:23">
      <c r="U1945" s="233">
        <f t="shared" si="30"/>
        <v>41730</v>
      </c>
      <c r="V1945" s="234">
        <v>41756</v>
      </c>
      <c r="W1945" s="235">
        <v>1942.37</v>
      </c>
    </row>
    <row r="1946" spans="21:23">
      <c r="U1946" s="233">
        <f t="shared" si="30"/>
        <v>41730</v>
      </c>
      <c r="V1946" s="234">
        <v>41757</v>
      </c>
      <c r="W1946" s="235">
        <v>1942.37</v>
      </c>
    </row>
    <row r="1947" spans="21:23">
      <c r="U1947" s="233">
        <f t="shared" si="30"/>
        <v>41730</v>
      </c>
      <c r="V1947" s="234">
        <v>41758</v>
      </c>
      <c r="W1947" s="235">
        <v>1936.13</v>
      </c>
    </row>
    <row r="1948" spans="21:23">
      <c r="U1948" s="233">
        <f t="shared" si="30"/>
        <v>41730</v>
      </c>
      <c r="V1948" s="234">
        <v>41759</v>
      </c>
      <c r="W1948" s="235">
        <v>1935.14</v>
      </c>
    </row>
    <row r="1949" spans="21:23">
      <c r="U1949" s="233">
        <f t="shared" si="30"/>
        <v>41760</v>
      </c>
      <c r="V1949" s="234">
        <v>41760</v>
      </c>
      <c r="W1949" s="235">
        <v>1933.46</v>
      </c>
    </row>
    <row r="1950" spans="21:23">
      <c r="U1950" s="233">
        <f t="shared" si="30"/>
        <v>41760</v>
      </c>
      <c r="V1950" s="234">
        <v>41761</v>
      </c>
      <c r="W1950" s="235">
        <v>1933.46</v>
      </c>
    </row>
    <row r="1951" spans="21:23">
      <c r="U1951" s="233">
        <f t="shared" si="30"/>
        <v>41760</v>
      </c>
      <c r="V1951" s="234">
        <v>41762</v>
      </c>
      <c r="W1951" s="235">
        <v>1926.3</v>
      </c>
    </row>
    <row r="1952" spans="21:23">
      <c r="U1952" s="233">
        <f t="shared" si="30"/>
        <v>41760</v>
      </c>
      <c r="V1952" s="234">
        <v>41763</v>
      </c>
      <c r="W1952" s="235">
        <v>1926.3</v>
      </c>
    </row>
    <row r="1953" spans="21:23">
      <c r="U1953" s="233">
        <f t="shared" si="30"/>
        <v>41760</v>
      </c>
      <c r="V1953" s="234">
        <v>41764</v>
      </c>
      <c r="W1953" s="235">
        <v>1926.3</v>
      </c>
    </row>
    <row r="1954" spans="21:23">
      <c r="U1954" s="233">
        <f t="shared" si="30"/>
        <v>41760</v>
      </c>
      <c r="V1954" s="234">
        <v>41765</v>
      </c>
      <c r="W1954" s="235">
        <v>1923.07</v>
      </c>
    </row>
    <row r="1955" spans="21:23">
      <c r="U1955" s="233">
        <f t="shared" si="30"/>
        <v>41760</v>
      </c>
      <c r="V1955" s="234">
        <v>41766</v>
      </c>
      <c r="W1955" s="235">
        <v>1918.2</v>
      </c>
    </row>
    <row r="1956" spans="21:23">
      <c r="U1956" s="233">
        <f t="shared" si="30"/>
        <v>41760</v>
      </c>
      <c r="V1956" s="234">
        <v>41767</v>
      </c>
      <c r="W1956" s="235">
        <v>1912.97</v>
      </c>
    </row>
    <row r="1957" spans="21:23">
      <c r="U1957" s="233">
        <f t="shared" si="30"/>
        <v>41760</v>
      </c>
      <c r="V1957" s="234">
        <v>41768</v>
      </c>
      <c r="W1957" s="235">
        <v>1902.15</v>
      </c>
    </row>
    <row r="1958" spans="21:23">
      <c r="U1958" s="233">
        <f t="shared" si="30"/>
        <v>41760</v>
      </c>
      <c r="V1958" s="234">
        <v>41769</v>
      </c>
      <c r="W1958" s="235">
        <v>1901.51</v>
      </c>
    </row>
    <row r="1959" spans="21:23">
      <c r="U1959" s="233">
        <f t="shared" si="30"/>
        <v>41760</v>
      </c>
      <c r="V1959" s="234">
        <v>41770</v>
      </c>
      <c r="W1959" s="235">
        <v>1901.51</v>
      </c>
    </row>
    <row r="1960" spans="21:23">
      <c r="U1960" s="233">
        <f t="shared" si="30"/>
        <v>41760</v>
      </c>
      <c r="V1960" s="234">
        <v>41771</v>
      </c>
      <c r="W1960" s="235">
        <v>1901.51</v>
      </c>
    </row>
    <row r="1961" spans="21:23">
      <c r="U1961" s="233">
        <f t="shared" si="30"/>
        <v>41760</v>
      </c>
      <c r="V1961" s="234">
        <v>41772</v>
      </c>
      <c r="W1961" s="235">
        <v>1904.85</v>
      </c>
    </row>
    <row r="1962" spans="21:23">
      <c r="U1962" s="233">
        <f t="shared" si="30"/>
        <v>41760</v>
      </c>
      <c r="V1962" s="234">
        <v>41773</v>
      </c>
      <c r="W1962" s="235">
        <v>1919.7</v>
      </c>
    </row>
    <row r="1963" spans="21:23">
      <c r="U1963" s="233">
        <f t="shared" si="30"/>
        <v>41760</v>
      </c>
      <c r="V1963" s="234">
        <v>41774</v>
      </c>
      <c r="W1963" s="235">
        <v>1925.31</v>
      </c>
    </row>
    <row r="1964" spans="21:23">
      <c r="U1964" s="233">
        <f t="shared" si="30"/>
        <v>41760</v>
      </c>
      <c r="V1964" s="234">
        <v>41775</v>
      </c>
      <c r="W1964" s="235">
        <v>1927.8</v>
      </c>
    </row>
    <row r="1965" spans="21:23">
      <c r="U1965" s="233">
        <f t="shared" si="30"/>
        <v>41760</v>
      </c>
      <c r="V1965" s="234">
        <v>41776</v>
      </c>
      <c r="W1965" s="235">
        <v>1925.41</v>
      </c>
    </row>
    <row r="1966" spans="21:23">
      <c r="U1966" s="233">
        <f t="shared" si="30"/>
        <v>41760</v>
      </c>
      <c r="V1966" s="234">
        <v>41777</v>
      </c>
      <c r="W1966" s="235">
        <v>1925.41</v>
      </c>
    </row>
    <row r="1967" spans="21:23">
      <c r="U1967" s="233">
        <f t="shared" si="30"/>
        <v>41760</v>
      </c>
      <c r="V1967" s="234">
        <v>41778</v>
      </c>
      <c r="W1967" s="235">
        <v>1925.41</v>
      </c>
    </row>
    <row r="1968" spans="21:23">
      <c r="U1968" s="233">
        <f t="shared" si="30"/>
        <v>41760</v>
      </c>
      <c r="V1968" s="234">
        <v>41779</v>
      </c>
      <c r="W1968" s="235">
        <v>1921.16</v>
      </c>
    </row>
    <row r="1969" spans="21:23">
      <c r="U1969" s="233">
        <f t="shared" si="30"/>
        <v>41760</v>
      </c>
      <c r="V1969" s="234">
        <v>41780</v>
      </c>
      <c r="W1969" s="235">
        <v>1920.41</v>
      </c>
    </row>
    <row r="1970" spans="21:23">
      <c r="U1970" s="233">
        <f t="shared" si="30"/>
        <v>41760</v>
      </c>
      <c r="V1970" s="234">
        <v>41781</v>
      </c>
      <c r="W1970" s="235">
        <v>1911.33</v>
      </c>
    </row>
    <row r="1971" spans="21:23">
      <c r="U1971" s="233">
        <f t="shared" si="30"/>
        <v>41760</v>
      </c>
      <c r="V1971" s="234">
        <v>41782</v>
      </c>
      <c r="W1971" s="235">
        <v>1905.8</v>
      </c>
    </row>
    <row r="1972" spans="21:23">
      <c r="U1972" s="233">
        <f t="shared" si="30"/>
        <v>41760</v>
      </c>
      <c r="V1972" s="234">
        <v>41783</v>
      </c>
      <c r="W1972" s="235">
        <v>1905.53</v>
      </c>
    </row>
    <row r="1973" spans="21:23">
      <c r="U1973" s="233">
        <f t="shared" si="30"/>
        <v>41760</v>
      </c>
      <c r="V1973" s="234">
        <v>41784</v>
      </c>
      <c r="W1973" s="235">
        <v>1905.53</v>
      </c>
    </row>
    <row r="1974" spans="21:23">
      <c r="U1974" s="233">
        <f t="shared" si="30"/>
        <v>41760</v>
      </c>
      <c r="V1974" s="234">
        <v>41785</v>
      </c>
      <c r="W1974" s="235">
        <v>1905.53</v>
      </c>
    </row>
    <row r="1975" spans="21:23">
      <c r="U1975" s="233">
        <f t="shared" si="30"/>
        <v>41760</v>
      </c>
      <c r="V1975" s="234">
        <v>41786</v>
      </c>
      <c r="W1975" s="235">
        <v>1905.53</v>
      </c>
    </row>
    <row r="1976" spans="21:23">
      <c r="U1976" s="233">
        <f t="shared" si="30"/>
        <v>41760</v>
      </c>
      <c r="V1976" s="234">
        <v>41787</v>
      </c>
      <c r="W1976" s="235">
        <v>1917.34</v>
      </c>
    </row>
    <row r="1977" spans="21:23">
      <c r="U1977" s="233">
        <f t="shared" si="30"/>
        <v>41760</v>
      </c>
      <c r="V1977" s="234">
        <v>41788</v>
      </c>
      <c r="W1977" s="235">
        <v>1910.8</v>
      </c>
    </row>
    <row r="1978" spans="21:23">
      <c r="U1978" s="233">
        <f t="shared" si="30"/>
        <v>41760</v>
      </c>
      <c r="V1978" s="234">
        <v>41789</v>
      </c>
      <c r="W1978" s="235">
        <v>1905.96</v>
      </c>
    </row>
    <row r="1979" spans="21:23">
      <c r="U1979" s="233">
        <f t="shared" si="30"/>
        <v>41760</v>
      </c>
      <c r="V1979" s="234">
        <v>41790</v>
      </c>
      <c r="W1979" s="235">
        <v>1900.64</v>
      </c>
    </row>
    <row r="1980" spans="21:23">
      <c r="U1980" s="233">
        <f t="shared" si="30"/>
        <v>41791</v>
      </c>
      <c r="V1980" s="234">
        <v>41791</v>
      </c>
      <c r="W1980" s="235">
        <v>1900.64</v>
      </c>
    </row>
    <row r="1981" spans="21:23">
      <c r="U1981" s="233">
        <f t="shared" si="30"/>
        <v>41791</v>
      </c>
      <c r="V1981" s="234">
        <v>41792</v>
      </c>
      <c r="W1981" s="235">
        <v>1900.64</v>
      </c>
    </row>
    <row r="1982" spans="21:23">
      <c r="U1982" s="233">
        <f t="shared" si="30"/>
        <v>41791</v>
      </c>
      <c r="V1982" s="234">
        <v>41793</v>
      </c>
      <c r="W1982" s="235">
        <v>1900.64</v>
      </c>
    </row>
    <row r="1983" spans="21:23">
      <c r="U1983" s="233">
        <f t="shared" si="30"/>
        <v>41791</v>
      </c>
      <c r="V1983" s="234">
        <v>41794</v>
      </c>
      <c r="W1983" s="235">
        <v>1899.74</v>
      </c>
    </row>
    <row r="1984" spans="21:23">
      <c r="U1984" s="233">
        <f t="shared" si="30"/>
        <v>41791</v>
      </c>
      <c r="V1984" s="234">
        <v>41795</v>
      </c>
      <c r="W1984" s="235">
        <v>1897.7</v>
      </c>
    </row>
    <row r="1985" spans="21:23">
      <c r="U1985" s="233">
        <f t="shared" si="30"/>
        <v>41791</v>
      </c>
      <c r="V1985" s="234">
        <v>41796</v>
      </c>
      <c r="W1985" s="235">
        <v>1892.08</v>
      </c>
    </row>
    <row r="1986" spans="21:23">
      <c r="U1986" s="233">
        <f t="shared" si="30"/>
        <v>41791</v>
      </c>
      <c r="V1986" s="234">
        <v>41797</v>
      </c>
      <c r="W1986" s="235">
        <v>1886.09</v>
      </c>
    </row>
    <row r="1987" spans="21:23">
      <c r="U1987" s="233">
        <f t="shared" ref="U1987:U2050" si="31">+DATE(YEAR(V1987),MONTH(V1987),1)</f>
        <v>41791</v>
      </c>
      <c r="V1987" s="234">
        <v>41798</v>
      </c>
      <c r="W1987" s="235">
        <v>1886.09</v>
      </c>
    </row>
    <row r="1988" spans="21:23">
      <c r="U1988" s="233">
        <f t="shared" si="31"/>
        <v>41791</v>
      </c>
      <c r="V1988" s="234">
        <v>41799</v>
      </c>
      <c r="W1988" s="235">
        <v>1886.09</v>
      </c>
    </row>
    <row r="1989" spans="21:23">
      <c r="U1989" s="233">
        <f t="shared" si="31"/>
        <v>41791</v>
      </c>
      <c r="V1989" s="234">
        <v>41800</v>
      </c>
      <c r="W1989" s="235">
        <v>1883.76</v>
      </c>
    </row>
    <row r="1990" spans="21:23">
      <c r="U1990" s="233">
        <f t="shared" si="31"/>
        <v>41791</v>
      </c>
      <c r="V1990" s="234">
        <v>41801</v>
      </c>
      <c r="W1990" s="235">
        <v>1884.97</v>
      </c>
    </row>
    <row r="1991" spans="21:23">
      <c r="U1991" s="233">
        <f t="shared" si="31"/>
        <v>41791</v>
      </c>
      <c r="V1991" s="234">
        <v>41802</v>
      </c>
      <c r="W1991" s="235">
        <v>1884.63</v>
      </c>
    </row>
    <row r="1992" spans="21:23">
      <c r="U1992" s="233">
        <f t="shared" si="31"/>
        <v>41791</v>
      </c>
      <c r="V1992" s="234">
        <v>41803</v>
      </c>
      <c r="W1992" s="235">
        <v>1877.18</v>
      </c>
    </row>
    <row r="1993" spans="21:23">
      <c r="U1993" s="233">
        <f t="shared" si="31"/>
        <v>41791</v>
      </c>
      <c r="V1993" s="234">
        <v>41804</v>
      </c>
      <c r="W1993" s="235">
        <v>1877.37</v>
      </c>
    </row>
    <row r="1994" spans="21:23">
      <c r="U1994" s="233">
        <f t="shared" si="31"/>
        <v>41791</v>
      </c>
      <c r="V1994" s="234">
        <v>41805</v>
      </c>
      <c r="W1994" s="235">
        <v>1877.37</v>
      </c>
    </row>
    <row r="1995" spans="21:23">
      <c r="U1995" s="233">
        <f t="shared" si="31"/>
        <v>41791</v>
      </c>
      <c r="V1995" s="234">
        <v>41806</v>
      </c>
      <c r="W1995" s="235">
        <v>1877.37</v>
      </c>
    </row>
    <row r="1996" spans="21:23">
      <c r="U1996" s="233">
        <f t="shared" si="31"/>
        <v>41791</v>
      </c>
      <c r="V1996" s="234">
        <v>41807</v>
      </c>
      <c r="W1996" s="235">
        <v>1886.62</v>
      </c>
    </row>
    <row r="1997" spans="21:23">
      <c r="U1997" s="233">
        <f t="shared" si="31"/>
        <v>41791</v>
      </c>
      <c r="V1997" s="234">
        <v>41808</v>
      </c>
      <c r="W1997" s="235">
        <v>1899.9</v>
      </c>
    </row>
    <row r="1998" spans="21:23">
      <c r="U1998" s="233">
        <f t="shared" si="31"/>
        <v>41791</v>
      </c>
      <c r="V1998" s="234">
        <v>41809</v>
      </c>
      <c r="W1998" s="235">
        <v>1895.92</v>
      </c>
    </row>
    <row r="1999" spans="21:23">
      <c r="U1999" s="233">
        <f t="shared" si="31"/>
        <v>41791</v>
      </c>
      <c r="V1999" s="234">
        <v>41810</v>
      </c>
      <c r="W1999" s="235">
        <v>1881.34</v>
      </c>
    </row>
    <row r="2000" spans="21:23">
      <c r="U2000" s="233">
        <f t="shared" si="31"/>
        <v>41791</v>
      </c>
      <c r="V2000" s="234">
        <v>41811</v>
      </c>
      <c r="W2000" s="235">
        <v>1884.56</v>
      </c>
    </row>
    <row r="2001" spans="21:23">
      <c r="U2001" s="233">
        <f t="shared" si="31"/>
        <v>41791</v>
      </c>
      <c r="V2001" s="234">
        <v>41812</v>
      </c>
      <c r="W2001" s="235">
        <v>1884.56</v>
      </c>
    </row>
    <row r="2002" spans="21:23">
      <c r="U2002" s="233">
        <f t="shared" si="31"/>
        <v>41791</v>
      </c>
      <c r="V2002" s="234">
        <v>41813</v>
      </c>
      <c r="W2002" s="235">
        <v>1884.56</v>
      </c>
    </row>
    <row r="2003" spans="21:23">
      <c r="U2003" s="233">
        <f t="shared" si="31"/>
        <v>41791</v>
      </c>
      <c r="V2003" s="234">
        <v>41814</v>
      </c>
      <c r="W2003" s="235">
        <v>1884.56</v>
      </c>
    </row>
    <row r="2004" spans="21:23">
      <c r="U2004" s="233">
        <f t="shared" si="31"/>
        <v>41791</v>
      </c>
      <c r="V2004" s="234">
        <v>41815</v>
      </c>
      <c r="W2004" s="235">
        <v>1886.85</v>
      </c>
    </row>
    <row r="2005" spans="21:23">
      <c r="U2005" s="233">
        <f t="shared" si="31"/>
        <v>41791</v>
      </c>
      <c r="V2005" s="234">
        <v>41816</v>
      </c>
      <c r="W2005" s="235">
        <v>1880.37</v>
      </c>
    </row>
    <row r="2006" spans="21:23">
      <c r="U2006" s="233">
        <f t="shared" si="31"/>
        <v>41791</v>
      </c>
      <c r="V2006" s="234">
        <v>41817</v>
      </c>
      <c r="W2006" s="235">
        <v>1886.01</v>
      </c>
    </row>
    <row r="2007" spans="21:23">
      <c r="U2007" s="233">
        <f t="shared" si="31"/>
        <v>41791</v>
      </c>
      <c r="V2007" s="234">
        <v>41818</v>
      </c>
      <c r="W2007" s="235">
        <v>1881.19</v>
      </c>
    </row>
    <row r="2008" spans="21:23">
      <c r="U2008" s="233">
        <f t="shared" si="31"/>
        <v>41791</v>
      </c>
      <c r="V2008" s="234">
        <v>41819</v>
      </c>
      <c r="W2008" s="235">
        <v>1881.19</v>
      </c>
    </row>
    <row r="2009" spans="21:23">
      <c r="U2009" s="233">
        <f t="shared" si="31"/>
        <v>41791</v>
      </c>
      <c r="V2009" s="234">
        <v>41820</v>
      </c>
      <c r="W2009" s="235">
        <v>1881.19</v>
      </c>
    </row>
    <row r="2010" spans="21:23">
      <c r="U2010" s="233">
        <f t="shared" si="31"/>
        <v>41821</v>
      </c>
      <c r="V2010" s="234">
        <v>41821</v>
      </c>
      <c r="W2010" s="235">
        <v>1881.19</v>
      </c>
    </row>
    <row r="2011" spans="21:23">
      <c r="U2011" s="233">
        <f t="shared" si="31"/>
        <v>41821</v>
      </c>
      <c r="V2011" s="234">
        <v>41822</v>
      </c>
      <c r="W2011" s="235">
        <v>1865.42</v>
      </c>
    </row>
    <row r="2012" spans="21:23">
      <c r="U2012" s="233">
        <f t="shared" si="31"/>
        <v>41821</v>
      </c>
      <c r="V2012" s="234">
        <v>41823</v>
      </c>
      <c r="W2012" s="235">
        <v>1856.73</v>
      </c>
    </row>
    <row r="2013" spans="21:23">
      <c r="U2013" s="233">
        <f t="shared" si="31"/>
        <v>41821</v>
      </c>
      <c r="V2013" s="234">
        <v>41824</v>
      </c>
      <c r="W2013" s="235">
        <v>1848.91</v>
      </c>
    </row>
    <row r="2014" spans="21:23">
      <c r="U2014" s="233">
        <f t="shared" si="31"/>
        <v>41821</v>
      </c>
      <c r="V2014" s="234">
        <v>41825</v>
      </c>
      <c r="W2014" s="235">
        <v>1848.91</v>
      </c>
    </row>
    <row r="2015" spans="21:23">
      <c r="U2015" s="233">
        <f t="shared" si="31"/>
        <v>41821</v>
      </c>
      <c r="V2015" s="234">
        <v>41826</v>
      </c>
      <c r="W2015" s="235">
        <v>1848.91</v>
      </c>
    </row>
    <row r="2016" spans="21:23">
      <c r="U2016" s="233">
        <f t="shared" si="31"/>
        <v>41821</v>
      </c>
      <c r="V2016" s="234">
        <v>41827</v>
      </c>
      <c r="W2016" s="235">
        <v>1848.91</v>
      </c>
    </row>
    <row r="2017" spans="21:23">
      <c r="U2017" s="233">
        <f t="shared" si="31"/>
        <v>41821</v>
      </c>
      <c r="V2017" s="234">
        <v>41828</v>
      </c>
      <c r="W2017" s="235">
        <v>1849.28</v>
      </c>
    </row>
    <row r="2018" spans="21:23">
      <c r="U2018" s="233">
        <f t="shared" si="31"/>
        <v>41821</v>
      </c>
      <c r="V2018" s="234">
        <v>41829</v>
      </c>
      <c r="W2018" s="235">
        <v>1854.24</v>
      </c>
    </row>
    <row r="2019" spans="21:23">
      <c r="U2019" s="233">
        <f t="shared" si="31"/>
        <v>41821</v>
      </c>
      <c r="V2019" s="234">
        <v>41830</v>
      </c>
      <c r="W2019" s="235">
        <v>1859.94</v>
      </c>
    </row>
    <row r="2020" spans="21:23">
      <c r="U2020" s="233">
        <f t="shared" si="31"/>
        <v>41821</v>
      </c>
      <c r="V2020" s="234">
        <v>41831</v>
      </c>
      <c r="W2020" s="235">
        <v>1858.47</v>
      </c>
    </row>
    <row r="2021" spans="21:23">
      <c r="U2021" s="233">
        <f t="shared" si="31"/>
        <v>41821</v>
      </c>
      <c r="V2021" s="234">
        <v>41832</v>
      </c>
      <c r="W2021" s="235">
        <v>1852.57</v>
      </c>
    </row>
    <row r="2022" spans="21:23">
      <c r="U2022" s="233">
        <f t="shared" si="31"/>
        <v>41821</v>
      </c>
      <c r="V2022" s="234">
        <v>41833</v>
      </c>
      <c r="W2022" s="235">
        <v>1852.57</v>
      </c>
    </row>
    <row r="2023" spans="21:23">
      <c r="U2023" s="233">
        <f t="shared" si="31"/>
        <v>41821</v>
      </c>
      <c r="V2023" s="234">
        <v>41834</v>
      </c>
      <c r="W2023" s="235">
        <v>1852.57</v>
      </c>
    </row>
    <row r="2024" spans="21:23">
      <c r="U2024" s="233">
        <f t="shared" si="31"/>
        <v>41821</v>
      </c>
      <c r="V2024" s="234">
        <v>41835</v>
      </c>
      <c r="W2024" s="235">
        <v>1857.93</v>
      </c>
    </row>
    <row r="2025" spans="21:23">
      <c r="U2025" s="233">
        <f t="shared" si="31"/>
        <v>41821</v>
      </c>
      <c r="V2025" s="234">
        <v>41836</v>
      </c>
      <c r="W2025" s="235">
        <v>1867.88</v>
      </c>
    </row>
    <row r="2026" spans="21:23">
      <c r="U2026" s="233">
        <f t="shared" si="31"/>
        <v>41821</v>
      </c>
      <c r="V2026" s="234">
        <v>41837</v>
      </c>
      <c r="W2026" s="235">
        <v>1868.41</v>
      </c>
    </row>
    <row r="2027" spans="21:23">
      <c r="U2027" s="233">
        <f t="shared" si="31"/>
        <v>41821</v>
      </c>
      <c r="V2027" s="234">
        <v>41838</v>
      </c>
      <c r="W2027" s="235">
        <v>1872.27</v>
      </c>
    </row>
    <row r="2028" spans="21:23">
      <c r="U2028" s="233">
        <f t="shared" si="31"/>
        <v>41821</v>
      </c>
      <c r="V2028" s="234">
        <v>41839</v>
      </c>
      <c r="W2028" s="235">
        <v>1871.87</v>
      </c>
    </row>
    <row r="2029" spans="21:23">
      <c r="U2029" s="233">
        <f t="shared" si="31"/>
        <v>41821</v>
      </c>
      <c r="V2029" s="234">
        <v>41840</v>
      </c>
      <c r="W2029" s="235">
        <v>1871.87</v>
      </c>
    </row>
    <row r="2030" spans="21:23">
      <c r="U2030" s="233">
        <f t="shared" si="31"/>
        <v>41821</v>
      </c>
      <c r="V2030" s="234">
        <v>41841</v>
      </c>
      <c r="W2030" s="235">
        <v>1871.87</v>
      </c>
    </row>
    <row r="2031" spans="21:23">
      <c r="U2031" s="233">
        <f t="shared" si="31"/>
        <v>41821</v>
      </c>
      <c r="V2031" s="234">
        <v>41842</v>
      </c>
      <c r="W2031" s="235">
        <v>1861.28</v>
      </c>
    </row>
    <row r="2032" spans="21:23">
      <c r="U2032" s="233">
        <f t="shared" si="31"/>
        <v>41821</v>
      </c>
      <c r="V2032" s="234">
        <v>41843</v>
      </c>
      <c r="W2032" s="235">
        <v>1848.98</v>
      </c>
    </row>
    <row r="2033" spans="21:23">
      <c r="U2033" s="233">
        <f t="shared" si="31"/>
        <v>41821</v>
      </c>
      <c r="V2033" s="234">
        <v>41844</v>
      </c>
      <c r="W2033" s="235">
        <v>1847.85</v>
      </c>
    </row>
    <row r="2034" spans="21:23">
      <c r="U2034" s="233">
        <f t="shared" si="31"/>
        <v>41821</v>
      </c>
      <c r="V2034" s="234">
        <v>41845</v>
      </c>
      <c r="W2034" s="235">
        <v>1846.12</v>
      </c>
    </row>
    <row r="2035" spans="21:23">
      <c r="U2035" s="233">
        <f t="shared" si="31"/>
        <v>41821</v>
      </c>
      <c r="V2035" s="234">
        <v>41846</v>
      </c>
      <c r="W2035" s="235">
        <v>1848.56</v>
      </c>
    </row>
    <row r="2036" spans="21:23">
      <c r="U2036" s="233">
        <f t="shared" si="31"/>
        <v>41821</v>
      </c>
      <c r="V2036" s="234">
        <v>41847</v>
      </c>
      <c r="W2036" s="235">
        <v>1848.56</v>
      </c>
    </row>
    <row r="2037" spans="21:23">
      <c r="U2037" s="233">
        <f t="shared" si="31"/>
        <v>41821</v>
      </c>
      <c r="V2037" s="234">
        <v>41848</v>
      </c>
      <c r="W2037" s="235">
        <v>1848.56</v>
      </c>
    </row>
    <row r="2038" spans="21:23">
      <c r="U2038" s="233">
        <f t="shared" si="31"/>
        <v>41821</v>
      </c>
      <c r="V2038" s="234">
        <v>41849</v>
      </c>
      <c r="W2038" s="235">
        <v>1850.61</v>
      </c>
    </row>
    <row r="2039" spans="21:23">
      <c r="U2039" s="233">
        <f t="shared" si="31"/>
        <v>41821</v>
      </c>
      <c r="V2039" s="234">
        <v>41850</v>
      </c>
      <c r="W2039" s="235">
        <v>1853.3</v>
      </c>
    </row>
    <row r="2040" spans="21:23">
      <c r="U2040" s="233">
        <f t="shared" si="31"/>
        <v>41821</v>
      </c>
      <c r="V2040" s="234">
        <v>41851</v>
      </c>
      <c r="W2040" s="235">
        <v>1872.43</v>
      </c>
    </row>
    <row r="2041" spans="21:23">
      <c r="U2041" s="233">
        <f t="shared" si="31"/>
        <v>41852</v>
      </c>
      <c r="V2041" s="234">
        <v>41852</v>
      </c>
      <c r="W2041" s="235">
        <v>1878.75</v>
      </c>
    </row>
    <row r="2042" spans="21:23">
      <c r="U2042" s="233">
        <f t="shared" si="31"/>
        <v>41852</v>
      </c>
      <c r="V2042" s="234">
        <v>41853</v>
      </c>
      <c r="W2042" s="235">
        <v>1873.65</v>
      </c>
    </row>
    <row r="2043" spans="21:23">
      <c r="U2043" s="233">
        <f t="shared" si="31"/>
        <v>41852</v>
      </c>
      <c r="V2043" s="234">
        <v>41854</v>
      </c>
      <c r="W2043" s="235">
        <v>1873.65</v>
      </c>
    </row>
    <row r="2044" spans="21:23">
      <c r="U2044" s="233">
        <f t="shared" si="31"/>
        <v>41852</v>
      </c>
      <c r="V2044" s="234">
        <v>41855</v>
      </c>
      <c r="W2044" s="235">
        <v>1873.65</v>
      </c>
    </row>
    <row r="2045" spans="21:23">
      <c r="U2045" s="233">
        <f t="shared" si="31"/>
        <v>41852</v>
      </c>
      <c r="V2045" s="234">
        <v>41856</v>
      </c>
      <c r="W2045" s="235">
        <v>1878.68</v>
      </c>
    </row>
    <row r="2046" spans="21:23">
      <c r="U2046" s="233">
        <f t="shared" si="31"/>
        <v>41852</v>
      </c>
      <c r="V2046" s="234">
        <v>41857</v>
      </c>
      <c r="W2046" s="235">
        <v>1892.35</v>
      </c>
    </row>
    <row r="2047" spans="21:23">
      <c r="U2047" s="233">
        <f t="shared" si="31"/>
        <v>41852</v>
      </c>
      <c r="V2047" s="234">
        <v>41858</v>
      </c>
      <c r="W2047" s="235">
        <v>1888.51</v>
      </c>
    </row>
    <row r="2048" spans="21:23">
      <c r="U2048" s="233">
        <f t="shared" si="31"/>
        <v>41852</v>
      </c>
      <c r="V2048" s="234">
        <v>41859</v>
      </c>
      <c r="W2048" s="235">
        <v>1888.51</v>
      </c>
    </row>
    <row r="2049" spans="21:23">
      <c r="U2049" s="233">
        <f t="shared" si="31"/>
        <v>41852</v>
      </c>
      <c r="V2049" s="234">
        <v>41860</v>
      </c>
      <c r="W2049" s="235">
        <v>1891.59</v>
      </c>
    </row>
    <row r="2050" spans="21:23">
      <c r="U2050" s="233">
        <f t="shared" si="31"/>
        <v>41852</v>
      </c>
      <c r="V2050" s="234">
        <v>41861</v>
      </c>
      <c r="W2050" s="235">
        <v>1891.59</v>
      </c>
    </row>
    <row r="2051" spans="21:23">
      <c r="U2051" s="233">
        <f t="shared" ref="U2051:U2114" si="32">+DATE(YEAR(V2051),MONTH(V2051),1)</f>
        <v>41852</v>
      </c>
      <c r="V2051" s="234">
        <v>41862</v>
      </c>
      <c r="W2051" s="235">
        <v>1891.59</v>
      </c>
    </row>
    <row r="2052" spans="21:23">
      <c r="U2052" s="233">
        <f t="shared" si="32"/>
        <v>41852</v>
      </c>
      <c r="V2052" s="234">
        <v>41863</v>
      </c>
      <c r="W2052" s="235">
        <v>1881.62</v>
      </c>
    </row>
    <row r="2053" spans="21:23">
      <c r="U2053" s="233">
        <f t="shared" si="32"/>
        <v>41852</v>
      </c>
      <c r="V2053" s="234">
        <v>41864</v>
      </c>
      <c r="W2053" s="235">
        <v>1877.4</v>
      </c>
    </row>
    <row r="2054" spans="21:23">
      <c r="U2054" s="233">
        <f t="shared" si="32"/>
        <v>41852</v>
      </c>
      <c r="V2054" s="234">
        <v>41865</v>
      </c>
      <c r="W2054" s="235">
        <v>1883.33</v>
      </c>
    </row>
    <row r="2055" spans="21:23">
      <c r="U2055" s="233">
        <f t="shared" si="32"/>
        <v>41852</v>
      </c>
      <c r="V2055" s="234">
        <v>41866</v>
      </c>
      <c r="W2055" s="235">
        <v>1877.77</v>
      </c>
    </row>
    <row r="2056" spans="21:23">
      <c r="U2056" s="233">
        <f t="shared" si="32"/>
        <v>41852</v>
      </c>
      <c r="V2056" s="234">
        <v>41867</v>
      </c>
      <c r="W2056" s="235">
        <v>1884.81</v>
      </c>
    </row>
    <row r="2057" spans="21:23">
      <c r="U2057" s="233">
        <f t="shared" si="32"/>
        <v>41852</v>
      </c>
      <c r="V2057" s="234">
        <v>41868</v>
      </c>
      <c r="W2057" s="235">
        <v>1884.81</v>
      </c>
    </row>
    <row r="2058" spans="21:23">
      <c r="U2058" s="233">
        <f t="shared" si="32"/>
        <v>41852</v>
      </c>
      <c r="V2058" s="234">
        <v>41869</v>
      </c>
      <c r="W2058" s="235">
        <v>1884.81</v>
      </c>
    </row>
    <row r="2059" spans="21:23">
      <c r="U2059" s="233">
        <f t="shared" si="32"/>
        <v>41852</v>
      </c>
      <c r="V2059" s="234">
        <v>41870</v>
      </c>
      <c r="W2059" s="235">
        <v>1884.81</v>
      </c>
    </row>
    <row r="2060" spans="21:23">
      <c r="U2060" s="233">
        <f t="shared" si="32"/>
        <v>41852</v>
      </c>
      <c r="V2060" s="234">
        <v>41871</v>
      </c>
      <c r="W2060" s="235">
        <v>1894.27</v>
      </c>
    </row>
    <row r="2061" spans="21:23">
      <c r="U2061" s="233">
        <f t="shared" si="32"/>
        <v>41852</v>
      </c>
      <c r="V2061" s="234">
        <v>41872</v>
      </c>
      <c r="W2061" s="235">
        <v>1912.43</v>
      </c>
    </row>
    <row r="2062" spans="21:23">
      <c r="U2062" s="233">
        <f t="shared" si="32"/>
        <v>41852</v>
      </c>
      <c r="V2062" s="234">
        <v>41873</v>
      </c>
      <c r="W2062" s="235">
        <v>1919.84</v>
      </c>
    </row>
    <row r="2063" spans="21:23">
      <c r="U2063" s="233">
        <f t="shared" si="32"/>
        <v>41852</v>
      </c>
      <c r="V2063" s="234">
        <v>41874</v>
      </c>
      <c r="W2063" s="235">
        <v>1924.4</v>
      </c>
    </row>
    <row r="2064" spans="21:23">
      <c r="U2064" s="233">
        <f t="shared" si="32"/>
        <v>41852</v>
      </c>
      <c r="V2064" s="234">
        <v>41875</v>
      </c>
      <c r="W2064" s="235">
        <v>1924.4</v>
      </c>
    </row>
    <row r="2065" spans="21:23">
      <c r="U2065" s="233">
        <f t="shared" si="32"/>
        <v>41852</v>
      </c>
      <c r="V2065" s="234">
        <v>41876</v>
      </c>
      <c r="W2065" s="235">
        <v>1924.4</v>
      </c>
    </row>
    <row r="2066" spans="21:23">
      <c r="U2066" s="233">
        <f t="shared" si="32"/>
        <v>41852</v>
      </c>
      <c r="V2066" s="234">
        <v>41877</v>
      </c>
      <c r="W2066" s="235">
        <v>1932.39</v>
      </c>
    </row>
    <row r="2067" spans="21:23">
      <c r="U2067" s="233">
        <f t="shared" si="32"/>
        <v>41852</v>
      </c>
      <c r="V2067" s="234">
        <v>41878</v>
      </c>
      <c r="W2067" s="235">
        <v>1928.67</v>
      </c>
    </row>
    <row r="2068" spans="21:23">
      <c r="U2068" s="233">
        <f t="shared" si="32"/>
        <v>41852</v>
      </c>
      <c r="V2068" s="234">
        <v>41879</v>
      </c>
      <c r="W2068" s="235">
        <v>1926.92</v>
      </c>
    </row>
    <row r="2069" spans="21:23">
      <c r="U2069" s="233">
        <f t="shared" si="32"/>
        <v>41852</v>
      </c>
      <c r="V2069" s="234">
        <v>41880</v>
      </c>
      <c r="W2069" s="235">
        <v>1935.04</v>
      </c>
    </row>
    <row r="2070" spans="21:23">
      <c r="U2070" s="233">
        <f t="shared" si="32"/>
        <v>41852</v>
      </c>
      <c r="V2070" s="234">
        <v>41881</v>
      </c>
      <c r="W2070" s="235">
        <v>1918.62</v>
      </c>
    </row>
    <row r="2071" spans="21:23">
      <c r="U2071" s="233">
        <f t="shared" si="32"/>
        <v>41852</v>
      </c>
      <c r="V2071" s="234">
        <v>41882</v>
      </c>
      <c r="W2071" s="235">
        <v>1918.62</v>
      </c>
    </row>
    <row r="2072" spans="21:23">
      <c r="U2072" s="233">
        <f t="shared" si="32"/>
        <v>41883</v>
      </c>
      <c r="V2072" s="234">
        <v>41883</v>
      </c>
      <c r="W2072" s="235">
        <v>1918.62</v>
      </c>
    </row>
    <row r="2073" spans="21:23">
      <c r="U2073" s="233">
        <f t="shared" si="32"/>
        <v>41883</v>
      </c>
      <c r="V2073" s="234">
        <v>41884</v>
      </c>
      <c r="W2073" s="235">
        <v>1918.62</v>
      </c>
    </row>
    <row r="2074" spans="21:23">
      <c r="U2074" s="233">
        <f t="shared" si="32"/>
        <v>41883</v>
      </c>
      <c r="V2074" s="234">
        <v>41885</v>
      </c>
      <c r="W2074" s="235">
        <v>1931.49</v>
      </c>
    </row>
    <row r="2075" spans="21:23">
      <c r="U2075" s="233">
        <f t="shared" si="32"/>
        <v>41883</v>
      </c>
      <c r="V2075" s="234">
        <v>41886</v>
      </c>
      <c r="W2075" s="235">
        <v>1924.67</v>
      </c>
    </row>
    <row r="2076" spans="21:23">
      <c r="U2076" s="233">
        <f t="shared" si="32"/>
        <v>41883</v>
      </c>
      <c r="V2076" s="234">
        <v>41887</v>
      </c>
      <c r="W2076" s="235">
        <v>1931.45</v>
      </c>
    </row>
    <row r="2077" spans="21:23">
      <c r="U2077" s="233">
        <f t="shared" si="32"/>
        <v>41883</v>
      </c>
      <c r="V2077" s="234">
        <v>41888</v>
      </c>
      <c r="W2077" s="235">
        <v>1935.25</v>
      </c>
    </row>
    <row r="2078" spans="21:23">
      <c r="U2078" s="233">
        <f t="shared" si="32"/>
        <v>41883</v>
      </c>
      <c r="V2078" s="234">
        <v>41889</v>
      </c>
      <c r="W2078" s="235">
        <v>1935.25</v>
      </c>
    </row>
    <row r="2079" spans="21:23">
      <c r="U2079" s="233">
        <f t="shared" si="32"/>
        <v>41883</v>
      </c>
      <c r="V2079" s="234">
        <v>41890</v>
      </c>
      <c r="W2079" s="235">
        <v>1935.25</v>
      </c>
    </row>
    <row r="2080" spans="21:23">
      <c r="U2080" s="233">
        <f t="shared" si="32"/>
        <v>41883</v>
      </c>
      <c r="V2080" s="234">
        <v>41891</v>
      </c>
      <c r="W2080" s="235">
        <v>1942.03</v>
      </c>
    </row>
    <row r="2081" spans="21:23">
      <c r="U2081" s="233">
        <f t="shared" si="32"/>
        <v>41883</v>
      </c>
      <c r="V2081" s="234">
        <v>41892</v>
      </c>
      <c r="W2081" s="235">
        <v>1962.84</v>
      </c>
    </row>
    <row r="2082" spans="21:23">
      <c r="U2082" s="233">
        <f t="shared" si="32"/>
        <v>41883</v>
      </c>
      <c r="V2082" s="234">
        <v>41893</v>
      </c>
      <c r="W2082" s="235">
        <v>1975.82</v>
      </c>
    </row>
    <row r="2083" spans="21:23">
      <c r="U2083" s="233">
        <f t="shared" si="32"/>
        <v>41883</v>
      </c>
      <c r="V2083" s="234">
        <v>41894</v>
      </c>
      <c r="W2083" s="235">
        <v>1979.97</v>
      </c>
    </row>
    <row r="2084" spans="21:23">
      <c r="U2084" s="233">
        <f t="shared" si="32"/>
        <v>41883</v>
      </c>
      <c r="V2084" s="234">
        <v>41895</v>
      </c>
      <c r="W2084" s="235">
        <v>1994.97</v>
      </c>
    </row>
    <row r="2085" spans="21:23">
      <c r="U2085" s="233">
        <f t="shared" si="32"/>
        <v>41883</v>
      </c>
      <c r="V2085" s="234">
        <v>41896</v>
      </c>
      <c r="W2085" s="235">
        <v>1994.97</v>
      </c>
    </row>
    <row r="2086" spans="21:23">
      <c r="U2086" s="233">
        <f t="shared" si="32"/>
        <v>41883</v>
      </c>
      <c r="V2086" s="234">
        <v>41897</v>
      </c>
      <c r="W2086" s="235">
        <v>1994.97</v>
      </c>
    </row>
    <row r="2087" spans="21:23">
      <c r="U2087" s="233">
        <f t="shared" si="32"/>
        <v>41883</v>
      </c>
      <c r="V2087" s="234">
        <v>41898</v>
      </c>
      <c r="W2087" s="235">
        <v>1987.71</v>
      </c>
    </row>
    <row r="2088" spans="21:23">
      <c r="U2088" s="233">
        <f t="shared" si="32"/>
        <v>41883</v>
      </c>
      <c r="V2088" s="234">
        <v>41899</v>
      </c>
      <c r="W2088" s="235">
        <v>1978.08</v>
      </c>
    </row>
    <row r="2089" spans="21:23">
      <c r="U2089" s="233">
        <f t="shared" si="32"/>
        <v>41883</v>
      </c>
      <c r="V2089" s="234">
        <v>41900</v>
      </c>
      <c r="W2089" s="235">
        <v>1975.47</v>
      </c>
    </row>
    <row r="2090" spans="21:23">
      <c r="U2090" s="233">
        <f t="shared" si="32"/>
        <v>41883</v>
      </c>
      <c r="V2090" s="234">
        <v>41901</v>
      </c>
      <c r="W2090" s="235">
        <v>1975.42</v>
      </c>
    </row>
    <row r="2091" spans="21:23">
      <c r="U2091" s="233">
        <f t="shared" si="32"/>
        <v>41883</v>
      </c>
      <c r="V2091" s="234">
        <v>41902</v>
      </c>
      <c r="W2091" s="235">
        <v>1966.89</v>
      </c>
    </row>
    <row r="2092" spans="21:23">
      <c r="U2092" s="233">
        <f t="shared" si="32"/>
        <v>41883</v>
      </c>
      <c r="V2092" s="234">
        <v>41903</v>
      </c>
      <c r="W2092" s="235">
        <v>1966.89</v>
      </c>
    </row>
    <row r="2093" spans="21:23">
      <c r="U2093" s="233">
        <f t="shared" si="32"/>
        <v>41883</v>
      </c>
      <c r="V2093" s="234">
        <v>41904</v>
      </c>
      <c r="W2093" s="235">
        <v>1966.89</v>
      </c>
    </row>
    <row r="2094" spans="21:23">
      <c r="U2094" s="233">
        <f t="shared" si="32"/>
        <v>41883</v>
      </c>
      <c r="V2094" s="234">
        <v>41905</v>
      </c>
      <c r="W2094" s="235">
        <v>1992.68</v>
      </c>
    </row>
    <row r="2095" spans="21:23">
      <c r="U2095" s="233">
        <f t="shared" si="32"/>
        <v>41883</v>
      </c>
      <c r="V2095" s="234">
        <v>41906</v>
      </c>
      <c r="W2095" s="235">
        <v>1997.91</v>
      </c>
    </row>
    <row r="2096" spans="21:23">
      <c r="U2096" s="233">
        <f t="shared" si="32"/>
        <v>41883</v>
      </c>
      <c r="V2096" s="234">
        <v>41907</v>
      </c>
      <c r="W2096" s="235">
        <v>2007.48</v>
      </c>
    </row>
    <row r="2097" spans="21:23">
      <c r="U2097" s="233">
        <f t="shared" si="32"/>
        <v>41883</v>
      </c>
      <c r="V2097" s="234">
        <v>41908</v>
      </c>
      <c r="W2097" s="235">
        <v>2019.76</v>
      </c>
    </row>
    <row r="2098" spans="21:23">
      <c r="U2098" s="233">
        <f t="shared" si="32"/>
        <v>41883</v>
      </c>
      <c r="V2098" s="234">
        <v>41909</v>
      </c>
      <c r="W2098" s="235">
        <v>2023.89</v>
      </c>
    </row>
    <row r="2099" spans="21:23">
      <c r="U2099" s="233">
        <f t="shared" si="32"/>
        <v>41883</v>
      </c>
      <c r="V2099" s="234">
        <v>41910</v>
      </c>
      <c r="W2099" s="235">
        <v>2023.89</v>
      </c>
    </row>
    <row r="2100" spans="21:23">
      <c r="U2100" s="233">
        <f t="shared" si="32"/>
        <v>41883</v>
      </c>
      <c r="V2100" s="234">
        <v>41911</v>
      </c>
      <c r="W2100" s="235">
        <v>2023.89</v>
      </c>
    </row>
    <row r="2101" spans="21:23">
      <c r="U2101" s="233">
        <f t="shared" si="32"/>
        <v>41883</v>
      </c>
      <c r="V2101" s="234">
        <v>41912</v>
      </c>
      <c r="W2101" s="235">
        <v>2028.48</v>
      </c>
    </row>
    <row r="2102" spans="21:23">
      <c r="U2102" s="233">
        <f t="shared" si="32"/>
        <v>41913</v>
      </c>
      <c r="V2102" s="234">
        <v>41913</v>
      </c>
      <c r="W2102" s="235">
        <v>2022</v>
      </c>
    </row>
    <row r="2103" spans="21:23">
      <c r="U2103" s="233">
        <f t="shared" si="32"/>
        <v>41913</v>
      </c>
      <c r="V2103" s="234">
        <v>41914</v>
      </c>
      <c r="W2103" s="235">
        <v>2025.75</v>
      </c>
    </row>
    <row r="2104" spans="21:23">
      <c r="U2104" s="233">
        <f t="shared" si="32"/>
        <v>41913</v>
      </c>
      <c r="V2104" s="234">
        <v>41915</v>
      </c>
      <c r="W2104" s="235">
        <v>2021.49</v>
      </c>
    </row>
    <row r="2105" spans="21:23">
      <c r="U2105" s="233">
        <f t="shared" si="32"/>
        <v>41913</v>
      </c>
      <c r="V2105" s="234">
        <v>41916</v>
      </c>
      <c r="W2105" s="235">
        <v>2026.2</v>
      </c>
    </row>
    <row r="2106" spans="21:23">
      <c r="U2106" s="233">
        <f t="shared" si="32"/>
        <v>41913</v>
      </c>
      <c r="V2106" s="234">
        <v>41917</v>
      </c>
      <c r="W2106" s="235">
        <v>2026.2</v>
      </c>
    </row>
    <row r="2107" spans="21:23">
      <c r="U2107" s="233">
        <f t="shared" si="32"/>
        <v>41913</v>
      </c>
      <c r="V2107" s="234">
        <v>41918</v>
      </c>
      <c r="W2107" s="235">
        <v>2026.2</v>
      </c>
    </row>
    <row r="2108" spans="21:23">
      <c r="U2108" s="233">
        <f t="shared" si="32"/>
        <v>41913</v>
      </c>
      <c r="V2108" s="234">
        <v>41919</v>
      </c>
      <c r="W2108" s="235">
        <v>2028.03</v>
      </c>
    </row>
    <row r="2109" spans="21:23">
      <c r="U2109" s="233">
        <f t="shared" si="32"/>
        <v>41913</v>
      </c>
      <c r="V2109" s="234">
        <v>41920</v>
      </c>
      <c r="W2109" s="235">
        <v>2026.9</v>
      </c>
    </row>
    <row r="2110" spans="21:23">
      <c r="U2110" s="233">
        <f t="shared" si="32"/>
        <v>41913</v>
      </c>
      <c r="V2110" s="234">
        <v>41921</v>
      </c>
      <c r="W2110" s="235">
        <v>2040.31</v>
      </c>
    </row>
    <row r="2111" spans="21:23">
      <c r="U2111" s="233">
        <f t="shared" si="32"/>
        <v>41913</v>
      </c>
      <c r="V2111" s="234">
        <v>41922</v>
      </c>
      <c r="W2111" s="235">
        <v>2041.71</v>
      </c>
    </row>
    <row r="2112" spans="21:23">
      <c r="U2112" s="233">
        <f t="shared" si="32"/>
        <v>41913</v>
      </c>
      <c r="V2112" s="234">
        <v>41923</v>
      </c>
      <c r="W2112" s="235">
        <v>2052.96</v>
      </c>
    </row>
    <row r="2113" spans="21:23">
      <c r="U2113" s="233">
        <f t="shared" si="32"/>
        <v>41913</v>
      </c>
      <c r="V2113" s="234">
        <v>41924</v>
      </c>
      <c r="W2113" s="235">
        <v>2052.96</v>
      </c>
    </row>
    <row r="2114" spans="21:23">
      <c r="U2114" s="233">
        <f t="shared" si="32"/>
        <v>41913</v>
      </c>
      <c r="V2114" s="234">
        <v>41925</v>
      </c>
      <c r="W2114" s="235">
        <v>2052.96</v>
      </c>
    </row>
    <row r="2115" spans="21:23">
      <c r="U2115" s="233">
        <f t="shared" ref="U2115:U2178" si="33">+DATE(YEAR(V2115),MONTH(V2115),1)</f>
        <v>41913</v>
      </c>
      <c r="V2115" s="234">
        <v>41926</v>
      </c>
      <c r="W2115" s="235">
        <v>2052.96</v>
      </c>
    </row>
    <row r="2116" spans="21:23">
      <c r="U2116" s="233">
        <f t="shared" si="33"/>
        <v>41913</v>
      </c>
      <c r="V2116" s="234">
        <v>41927</v>
      </c>
      <c r="W2116" s="235">
        <v>2049.66</v>
      </c>
    </row>
    <row r="2117" spans="21:23">
      <c r="U2117" s="233">
        <f t="shared" si="33"/>
        <v>41913</v>
      </c>
      <c r="V2117" s="234">
        <v>41928</v>
      </c>
      <c r="W2117" s="235">
        <v>2057.6999999999998</v>
      </c>
    </row>
    <row r="2118" spans="21:23">
      <c r="U2118" s="233">
        <f t="shared" si="33"/>
        <v>41913</v>
      </c>
      <c r="V2118" s="234">
        <v>41929</v>
      </c>
      <c r="W2118" s="235">
        <v>2074.4</v>
      </c>
    </row>
    <row r="2119" spans="21:23">
      <c r="U2119" s="233">
        <f t="shared" si="33"/>
        <v>41913</v>
      </c>
      <c r="V2119" s="234">
        <v>41930</v>
      </c>
      <c r="W2119" s="235">
        <v>2064.4299999999998</v>
      </c>
    </row>
    <row r="2120" spans="21:23">
      <c r="U2120" s="233">
        <f t="shared" si="33"/>
        <v>41913</v>
      </c>
      <c r="V2120" s="234">
        <v>41931</v>
      </c>
      <c r="W2120" s="235">
        <v>2064.4299999999998</v>
      </c>
    </row>
    <row r="2121" spans="21:23">
      <c r="U2121" s="233">
        <f t="shared" si="33"/>
        <v>41913</v>
      </c>
      <c r="V2121" s="234">
        <v>41932</v>
      </c>
      <c r="W2121" s="235">
        <v>2064.4299999999998</v>
      </c>
    </row>
    <row r="2122" spans="21:23">
      <c r="U2122" s="233">
        <f t="shared" si="33"/>
        <v>41913</v>
      </c>
      <c r="V2122" s="234">
        <v>41933</v>
      </c>
      <c r="W2122" s="235">
        <v>2065.8200000000002</v>
      </c>
    </row>
    <row r="2123" spans="21:23">
      <c r="U2123" s="233">
        <f t="shared" si="33"/>
        <v>41913</v>
      </c>
      <c r="V2123" s="234">
        <v>41934</v>
      </c>
      <c r="W2123" s="235">
        <v>2048.44</v>
      </c>
    </row>
    <row r="2124" spans="21:23">
      <c r="U2124" s="233">
        <f t="shared" si="33"/>
        <v>41913</v>
      </c>
      <c r="V2124" s="234">
        <v>41935</v>
      </c>
      <c r="W2124" s="235">
        <v>2049.9</v>
      </c>
    </row>
    <row r="2125" spans="21:23">
      <c r="U2125" s="233">
        <f t="shared" si="33"/>
        <v>41913</v>
      </c>
      <c r="V2125" s="234">
        <v>41936</v>
      </c>
      <c r="W2125" s="235">
        <v>2053.39</v>
      </c>
    </row>
    <row r="2126" spans="21:23">
      <c r="U2126" s="233">
        <f t="shared" si="33"/>
        <v>41913</v>
      </c>
      <c r="V2126" s="234">
        <v>41937</v>
      </c>
      <c r="W2126" s="235">
        <v>2065.38</v>
      </c>
    </row>
    <row r="2127" spans="21:23">
      <c r="U2127" s="233">
        <f t="shared" si="33"/>
        <v>41913</v>
      </c>
      <c r="V2127" s="234">
        <v>41938</v>
      </c>
      <c r="W2127" s="235">
        <v>2065.38</v>
      </c>
    </row>
    <row r="2128" spans="21:23">
      <c r="U2128" s="233">
        <f t="shared" si="33"/>
        <v>41913</v>
      </c>
      <c r="V2128" s="234">
        <v>41939</v>
      </c>
      <c r="W2128" s="235">
        <v>2065.38</v>
      </c>
    </row>
    <row r="2129" spans="21:23">
      <c r="U2129" s="233">
        <f t="shared" si="33"/>
        <v>41913</v>
      </c>
      <c r="V2129" s="234">
        <v>41940</v>
      </c>
      <c r="W2129" s="235">
        <v>2069.7199999999998</v>
      </c>
    </row>
    <row r="2130" spans="21:23">
      <c r="U2130" s="233">
        <f t="shared" si="33"/>
        <v>41913</v>
      </c>
      <c r="V2130" s="234">
        <v>41941</v>
      </c>
      <c r="W2130" s="235">
        <v>2055.4299999999998</v>
      </c>
    </row>
    <row r="2131" spans="21:23">
      <c r="U2131" s="233">
        <f t="shared" si="33"/>
        <v>41913</v>
      </c>
      <c r="V2131" s="234">
        <v>41942</v>
      </c>
      <c r="W2131" s="235">
        <v>2044.55</v>
      </c>
    </row>
    <row r="2132" spans="21:23">
      <c r="U2132" s="233">
        <f t="shared" si="33"/>
        <v>41913</v>
      </c>
      <c r="V2132" s="234">
        <v>41943</v>
      </c>
      <c r="W2132" s="235">
        <v>2050.52</v>
      </c>
    </row>
    <row r="2133" spans="21:23">
      <c r="U2133" s="233">
        <f t="shared" si="33"/>
        <v>41944</v>
      </c>
      <c r="V2133" s="234">
        <v>41944</v>
      </c>
      <c r="W2133" s="235">
        <v>2061.92</v>
      </c>
    </row>
    <row r="2134" spans="21:23">
      <c r="U2134" s="233">
        <f t="shared" si="33"/>
        <v>41944</v>
      </c>
      <c r="V2134" s="234">
        <v>41945</v>
      </c>
      <c r="W2134" s="235">
        <v>2061.92</v>
      </c>
    </row>
    <row r="2135" spans="21:23">
      <c r="U2135" s="233">
        <f t="shared" si="33"/>
        <v>41944</v>
      </c>
      <c r="V2135" s="234">
        <v>41946</v>
      </c>
      <c r="W2135" s="235">
        <v>2061.92</v>
      </c>
    </row>
    <row r="2136" spans="21:23">
      <c r="U2136" s="233">
        <f t="shared" si="33"/>
        <v>41944</v>
      </c>
      <c r="V2136" s="234">
        <v>41947</v>
      </c>
      <c r="W2136" s="235">
        <v>2061.92</v>
      </c>
    </row>
    <row r="2137" spans="21:23">
      <c r="U2137" s="233">
        <f t="shared" si="33"/>
        <v>41944</v>
      </c>
      <c r="V2137" s="234">
        <v>41948</v>
      </c>
      <c r="W2137" s="235">
        <v>2076.9899999999998</v>
      </c>
    </row>
    <row r="2138" spans="21:23">
      <c r="U2138" s="233">
        <f t="shared" si="33"/>
        <v>41944</v>
      </c>
      <c r="V2138" s="234">
        <v>41949</v>
      </c>
      <c r="W2138" s="235">
        <v>2081.2399999999998</v>
      </c>
    </row>
    <row r="2139" spans="21:23">
      <c r="U2139" s="233">
        <f t="shared" si="33"/>
        <v>41944</v>
      </c>
      <c r="V2139" s="234">
        <v>41950</v>
      </c>
      <c r="W2139" s="235">
        <v>2086.86</v>
      </c>
    </row>
    <row r="2140" spans="21:23">
      <c r="U2140" s="233">
        <f t="shared" si="33"/>
        <v>41944</v>
      </c>
      <c r="V2140" s="234">
        <v>41951</v>
      </c>
      <c r="W2140" s="235">
        <v>2103.25</v>
      </c>
    </row>
    <row r="2141" spans="21:23">
      <c r="U2141" s="233">
        <f t="shared" si="33"/>
        <v>41944</v>
      </c>
      <c r="V2141" s="234">
        <v>41952</v>
      </c>
      <c r="W2141" s="235">
        <v>2103.25</v>
      </c>
    </row>
    <row r="2142" spans="21:23">
      <c r="U2142" s="233">
        <f t="shared" si="33"/>
        <v>41944</v>
      </c>
      <c r="V2142" s="234">
        <v>41953</v>
      </c>
      <c r="W2142" s="235">
        <v>2103.25</v>
      </c>
    </row>
    <row r="2143" spans="21:23">
      <c r="U2143" s="233">
        <f t="shared" si="33"/>
        <v>41944</v>
      </c>
      <c r="V2143" s="234">
        <v>41954</v>
      </c>
      <c r="W2143" s="235">
        <v>2103.12</v>
      </c>
    </row>
    <row r="2144" spans="21:23">
      <c r="U2144" s="233">
        <f t="shared" si="33"/>
        <v>41944</v>
      </c>
      <c r="V2144" s="234">
        <v>41955</v>
      </c>
      <c r="W2144" s="235">
        <v>2103.12</v>
      </c>
    </row>
    <row r="2145" spans="21:23">
      <c r="U2145" s="233">
        <f t="shared" si="33"/>
        <v>41944</v>
      </c>
      <c r="V2145" s="234">
        <v>41956</v>
      </c>
      <c r="W2145" s="235">
        <v>2115.59</v>
      </c>
    </row>
    <row r="2146" spans="21:23">
      <c r="U2146" s="233">
        <f t="shared" si="33"/>
        <v>41944</v>
      </c>
      <c r="V2146" s="234">
        <v>41957</v>
      </c>
      <c r="W2146" s="235">
        <v>2133.0300000000002</v>
      </c>
    </row>
    <row r="2147" spans="21:23">
      <c r="U2147" s="233">
        <f t="shared" si="33"/>
        <v>41944</v>
      </c>
      <c r="V2147" s="234">
        <v>41958</v>
      </c>
      <c r="W2147" s="235">
        <v>2160.4699999999998</v>
      </c>
    </row>
    <row r="2148" spans="21:23">
      <c r="U2148" s="233">
        <f t="shared" si="33"/>
        <v>41944</v>
      </c>
      <c r="V2148" s="234">
        <v>41959</v>
      </c>
      <c r="W2148" s="235">
        <v>2160.4699999999998</v>
      </c>
    </row>
    <row r="2149" spans="21:23">
      <c r="U2149" s="233">
        <f t="shared" si="33"/>
        <v>41944</v>
      </c>
      <c r="V2149" s="234">
        <v>41960</v>
      </c>
      <c r="W2149" s="235">
        <v>2160.4699999999998</v>
      </c>
    </row>
    <row r="2150" spans="21:23">
      <c r="U2150" s="233">
        <f t="shared" si="33"/>
        <v>41944</v>
      </c>
      <c r="V2150" s="234">
        <v>41961</v>
      </c>
      <c r="W2150" s="235">
        <v>2160.4699999999998</v>
      </c>
    </row>
    <row r="2151" spans="21:23">
      <c r="U2151" s="233">
        <f t="shared" si="33"/>
        <v>41944</v>
      </c>
      <c r="V2151" s="234">
        <v>41962</v>
      </c>
      <c r="W2151" s="235">
        <v>2158.58</v>
      </c>
    </row>
    <row r="2152" spans="21:23">
      <c r="U2152" s="233">
        <f t="shared" si="33"/>
        <v>41944</v>
      </c>
      <c r="V2152" s="234">
        <v>41963</v>
      </c>
      <c r="W2152" s="235">
        <v>2156.73</v>
      </c>
    </row>
    <row r="2153" spans="21:23">
      <c r="U2153" s="233">
        <f t="shared" si="33"/>
        <v>41944</v>
      </c>
      <c r="V2153" s="234">
        <v>41964</v>
      </c>
      <c r="W2153" s="235">
        <v>2156.9299999999998</v>
      </c>
    </row>
    <row r="2154" spans="21:23">
      <c r="U2154" s="233">
        <f t="shared" si="33"/>
        <v>41944</v>
      </c>
      <c r="V2154" s="234">
        <v>41965</v>
      </c>
      <c r="W2154" s="235">
        <v>2142.02</v>
      </c>
    </row>
    <row r="2155" spans="21:23">
      <c r="U2155" s="233">
        <f t="shared" si="33"/>
        <v>41944</v>
      </c>
      <c r="V2155" s="234">
        <v>41966</v>
      </c>
      <c r="W2155" s="235">
        <v>2142.02</v>
      </c>
    </row>
    <row r="2156" spans="21:23">
      <c r="U2156" s="233">
        <f t="shared" si="33"/>
        <v>41944</v>
      </c>
      <c r="V2156" s="234">
        <v>41967</v>
      </c>
      <c r="W2156" s="235">
        <v>2142.02</v>
      </c>
    </row>
    <row r="2157" spans="21:23">
      <c r="U2157" s="233">
        <f t="shared" si="33"/>
        <v>41944</v>
      </c>
      <c r="V2157" s="234">
        <v>41968</v>
      </c>
      <c r="W2157" s="235">
        <v>2158.12</v>
      </c>
    </row>
    <row r="2158" spans="21:23">
      <c r="U2158" s="233">
        <f t="shared" si="33"/>
        <v>41944</v>
      </c>
      <c r="V2158" s="234">
        <v>41969</v>
      </c>
      <c r="W2158" s="235">
        <v>2162.15</v>
      </c>
    </row>
    <row r="2159" spans="21:23">
      <c r="U2159" s="233">
        <f t="shared" si="33"/>
        <v>41944</v>
      </c>
      <c r="V2159" s="234">
        <v>41970</v>
      </c>
      <c r="W2159" s="235">
        <v>2165.15</v>
      </c>
    </row>
    <row r="2160" spans="21:23">
      <c r="U2160" s="233">
        <f t="shared" si="33"/>
        <v>41944</v>
      </c>
      <c r="V2160" s="234">
        <v>41971</v>
      </c>
      <c r="W2160" s="235">
        <v>2165.15</v>
      </c>
    </row>
    <row r="2161" spans="21:23">
      <c r="U2161" s="233">
        <f t="shared" si="33"/>
        <v>41944</v>
      </c>
      <c r="V2161" s="234">
        <v>41972</v>
      </c>
      <c r="W2161" s="235">
        <v>2206.19</v>
      </c>
    </row>
    <row r="2162" spans="21:23">
      <c r="U2162" s="233">
        <f t="shared" si="33"/>
        <v>41944</v>
      </c>
      <c r="V2162" s="234">
        <v>41973</v>
      </c>
      <c r="W2162" s="235">
        <v>2206.19</v>
      </c>
    </row>
    <row r="2163" spans="21:23">
      <c r="U2163" s="233">
        <f t="shared" si="33"/>
        <v>41974</v>
      </c>
      <c r="V2163" s="234">
        <v>41974</v>
      </c>
      <c r="W2163" s="235">
        <v>2206.19</v>
      </c>
    </row>
    <row r="2164" spans="21:23">
      <c r="U2164" s="233">
        <f t="shared" si="33"/>
        <v>41974</v>
      </c>
      <c r="V2164" s="234">
        <v>41975</v>
      </c>
      <c r="W2164" s="235">
        <v>2252.36</v>
      </c>
    </row>
    <row r="2165" spans="21:23">
      <c r="U2165" s="233">
        <f t="shared" si="33"/>
        <v>41974</v>
      </c>
      <c r="V2165" s="234">
        <v>41976</v>
      </c>
      <c r="W2165" s="235">
        <v>2293.4699999999998</v>
      </c>
    </row>
    <row r="2166" spans="21:23">
      <c r="U2166" s="233">
        <f t="shared" si="33"/>
        <v>41974</v>
      </c>
      <c r="V2166" s="234">
        <v>41977</v>
      </c>
      <c r="W2166" s="235">
        <v>2286.0300000000002</v>
      </c>
    </row>
    <row r="2167" spans="21:23">
      <c r="U2167" s="233">
        <f t="shared" si="33"/>
        <v>41974</v>
      </c>
      <c r="V2167" s="234">
        <v>41978</v>
      </c>
      <c r="W2167" s="235">
        <v>2284.2399999999998</v>
      </c>
    </row>
    <row r="2168" spans="21:23">
      <c r="U2168" s="233">
        <f t="shared" si="33"/>
        <v>41974</v>
      </c>
      <c r="V2168" s="234">
        <v>41979</v>
      </c>
      <c r="W2168" s="235">
        <v>2304.12</v>
      </c>
    </row>
    <row r="2169" spans="21:23">
      <c r="U2169" s="233">
        <f t="shared" si="33"/>
        <v>41974</v>
      </c>
      <c r="V2169" s="234">
        <v>41980</v>
      </c>
      <c r="W2169" s="235">
        <v>2304.12</v>
      </c>
    </row>
    <row r="2170" spans="21:23">
      <c r="U2170" s="233">
        <f t="shared" si="33"/>
        <v>41974</v>
      </c>
      <c r="V2170" s="234">
        <v>41981</v>
      </c>
      <c r="W2170" s="235">
        <v>2304.12</v>
      </c>
    </row>
    <row r="2171" spans="21:23">
      <c r="U2171" s="233">
        <f t="shared" si="33"/>
        <v>41974</v>
      </c>
      <c r="V2171" s="234">
        <v>41982</v>
      </c>
      <c r="W2171" s="235">
        <v>2304.12</v>
      </c>
    </row>
    <row r="2172" spans="21:23">
      <c r="U2172" s="233">
        <f t="shared" si="33"/>
        <v>41974</v>
      </c>
      <c r="V2172" s="234">
        <v>41983</v>
      </c>
      <c r="W2172" s="235">
        <v>2350.0100000000002</v>
      </c>
    </row>
    <row r="2173" spans="21:23">
      <c r="U2173" s="233">
        <f t="shared" si="33"/>
        <v>41974</v>
      </c>
      <c r="V2173" s="234">
        <v>41984</v>
      </c>
      <c r="W2173" s="235">
        <v>2381.96</v>
      </c>
    </row>
    <row r="2174" spans="21:23">
      <c r="U2174" s="233">
        <f t="shared" si="33"/>
        <v>41974</v>
      </c>
      <c r="V2174" s="234">
        <v>41985</v>
      </c>
      <c r="W2174" s="235">
        <v>2423.56</v>
      </c>
    </row>
    <row r="2175" spans="21:23">
      <c r="U2175" s="233">
        <f t="shared" si="33"/>
        <v>41974</v>
      </c>
      <c r="V2175" s="234">
        <v>41986</v>
      </c>
      <c r="W2175" s="235">
        <v>2405.31</v>
      </c>
    </row>
    <row r="2176" spans="21:23">
      <c r="U2176" s="233">
        <f t="shared" si="33"/>
        <v>41974</v>
      </c>
      <c r="V2176" s="234">
        <v>41987</v>
      </c>
      <c r="W2176" s="235">
        <v>2405.31</v>
      </c>
    </row>
    <row r="2177" spans="21:23">
      <c r="U2177" s="233">
        <f t="shared" si="33"/>
        <v>41974</v>
      </c>
      <c r="V2177" s="234">
        <v>41988</v>
      </c>
      <c r="W2177" s="235">
        <v>2405.31</v>
      </c>
    </row>
    <row r="2178" spans="21:23">
      <c r="U2178" s="233">
        <f t="shared" si="33"/>
        <v>41974</v>
      </c>
      <c r="V2178" s="234">
        <v>41989</v>
      </c>
      <c r="W2178" s="235">
        <v>2414.39</v>
      </c>
    </row>
    <row r="2179" spans="21:23">
      <c r="U2179" s="233">
        <f t="shared" ref="U2179:U2242" si="34">+DATE(YEAR(V2179),MONTH(V2179),1)</f>
        <v>41974</v>
      </c>
      <c r="V2179" s="234">
        <v>41990</v>
      </c>
      <c r="W2179" s="235">
        <v>2446.35</v>
      </c>
    </row>
    <row r="2180" spans="21:23">
      <c r="U2180" s="233">
        <f t="shared" si="34"/>
        <v>41974</v>
      </c>
      <c r="V2180" s="234">
        <v>41991</v>
      </c>
      <c r="W2180" s="235">
        <v>2412.79</v>
      </c>
    </row>
    <row r="2181" spans="21:23">
      <c r="U2181" s="233">
        <f t="shared" si="34"/>
        <v>41974</v>
      </c>
      <c r="V2181" s="234">
        <v>41992</v>
      </c>
      <c r="W2181" s="235">
        <v>2334.98</v>
      </c>
    </row>
    <row r="2182" spans="21:23">
      <c r="U2182" s="233">
        <f t="shared" si="34"/>
        <v>41974</v>
      </c>
      <c r="V2182" s="234">
        <v>41993</v>
      </c>
      <c r="W2182" s="235">
        <v>2297.14</v>
      </c>
    </row>
    <row r="2183" spans="21:23">
      <c r="U2183" s="233">
        <f t="shared" si="34"/>
        <v>41974</v>
      </c>
      <c r="V2183" s="234">
        <v>41994</v>
      </c>
      <c r="W2183" s="235">
        <v>2297.14</v>
      </c>
    </row>
    <row r="2184" spans="21:23">
      <c r="U2184" s="233">
        <f t="shared" si="34"/>
        <v>41974</v>
      </c>
      <c r="V2184" s="234">
        <v>41995</v>
      </c>
      <c r="W2184" s="235">
        <v>2297.14</v>
      </c>
    </row>
    <row r="2185" spans="21:23">
      <c r="U2185" s="233">
        <f t="shared" si="34"/>
        <v>41974</v>
      </c>
      <c r="V2185" s="234">
        <v>41996</v>
      </c>
      <c r="W2185" s="235">
        <v>2316.9299999999998</v>
      </c>
    </row>
    <row r="2186" spans="21:23">
      <c r="U2186" s="233">
        <f t="shared" si="34"/>
        <v>41974</v>
      </c>
      <c r="V2186" s="234">
        <v>41997</v>
      </c>
      <c r="W2186" s="235">
        <v>2342.5700000000002</v>
      </c>
    </row>
    <row r="2187" spans="21:23">
      <c r="U2187" s="233">
        <f t="shared" si="34"/>
        <v>41974</v>
      </c>
      <c r="V2187" s="234">
        <v>41998</v>
      </c>
      <c r="W2187" s="235">
        <v>2346.9</v>
      </c>
    </row>
    <row r="2188" spans="21:23">
      <c r="U2188" s="233">
        <f t="shared" si="34"/>
        <v>41974</v>
      </c>
      <c r="V2188" s="234">
        <v>41999</v>
      </c>
      <c r="W2188" s="235">
        <v>2346.9</v>
      </c>
    </row>
    <row r="2189" spans="21:23">
      <c r="U2189" s="233">
        <f t="shared" si="34"/>
        <v>41974</v>
      </c>
      <c r="V2189" s="234">
        <v>42000</v>
      </c>
      <c r="W2189" s="235">
        <v>2358.46</v>
      </c>
    </row>
    <row r="2190" spans="21:23">
      <c r="U2190" s="233">
        <f t="shared" si="34"/>
        <v>41974</v>
      </c>
      <c r="V2190" s="234">
        <v>42001</v>
      </c>
      <c r="W2190" s="235">
        <v>2358.46</v>
      </c>
    </row>
    <row r="2191" spans="21:23">
      <c r="U2191" s="233">
        <f t="shared" si="34"/>
        <v>41974</v>
      </c>
      <c r="V2191" s="234">
        <v>42002</v>
      </c>
      <c r="W2191" s="235">
        <v>2358.46</v>
      </c>
    </row>
    <row r="2192" spans="21:23">
      <c r="U2192" s="233">
        <f t="shared" si="34"/>
        <v>41974</v>
      </c>
      <c r="V2192" s="234">
        <v>42003</v>
      </c>
      <c r="W2192" s="235">
        <v>2378.56</v>
      </c>
    </row>
    <row r="2193" spans="21:23">
      <c r="U2193" s="233">
        <f t="shared" si="34"/>
        <v>41974</v>
      </c>
      <c r="V2193" s="234">
        <v>42004</v>
      </c>
      <c r="W2193" s="235">
        <v>2392.46</v>
      </c>
    </row>
    <row r="2194" spans="21:23">
      <c r="U2194" s="233">
        <f t="shared" si="34"/>
        <v>42005</v>
      </c>
      <c r="V2194" s="234">
        <v>42005</v>
      </c>
      <c r="W2194" s="235">
        <v>2392.46</v>
      </c>
    </row>
    <row r="2195" spans="21:23">
      <c r="U2195" s="233">
        <f t="shared" si="34"/>
        <v>42005</v>
      </c>
      <c r="V2195" s="234">
        <v>42006</v>
      </c>
      <c r="W2195" s="235">
        <v>2392.46</v>
      </c>
    </row>
    <row r="2196" spans="21:23">
      <c r="U2196" s="233">
        <f t="shared" si="34"/>
        <v>42005</v>
      </c>
      <c r="V2196" s="234">
        <v>42007</v>
      </c>
      <c r="W2196" s="235">
        <v>2383.37</v>
      </c>
    </row>
    <row r="2197" spans="21:23">
      <c r="U2197" s="233">
        <f t="shared" si="34"/>
        <v>42005</v>
      </c>
      <c r="V2197" s="234">
        <v>42008</v>
      </c>
      <c r="W2197" s="235">
        <v>2383.37</v>
      </c>
    </row>
    <row r="2198" spans="21:23">
      <c r="U2198" s="233">
        <f t="shared" si="34"/>
        <v>42005</v>
      </c>
      <c r="V2198" s="234">
        <v>42009</v>
      </c>
      <c r="W2198" s="235">
        <v>2383.37</v>
      </c>
    </row>
    <row r="2199" spans="21:23">
      <c r="U2199" s="233">
        <f t="shared" si="34"/>
        <v>42005</v>
      </c>
      <c r="V2199" s="234">
        <v>42010</v>
      </c>
      <c r="W2199" s="235">
        <v>2412.8200000000002</v>
      </c>
    </row>
    <row r="2200" spans="21:23">
      <c r="U2200" s="233">
        <f t="shared" si="34"/>
        <v>42005</v>
      </c>
      <c r="V2200" s="234">
        <v>42011</v>
      </c>
      <c r="W2200" s="235">
        <v>2452.11</v>
      </c>
    </row>
    <row r="2201" spans="21:23">
      <c r="U2201" s="233">
        <f t="shared" si="34"/>
        <v>42005</v>
      </c>
      <c r="V2201" s="234">
        <v>42012</v>
      </c>
      <c r="W2201" s="235">
        <v>2434.31</v>
      </c>
    </row>
    <row r="2202" spans="21:23">
      <c r="U2202" s="233">
        <f t="shared" si="34"/>
        <v>42005</v>
      </c>
      <c r="V2202" s="234">
        <v>42013</v>
      </c>
      <c r="W2202" s="235">
        <v>2405.0300000000002</v>
      </c>
    </row>
    <row r="2203" spans="21:23">
      <c r="U2203" s="233">
        <f t="shared" si="34"/>
        <v>42005</v>
      </c>
      <c r="V2203" s="234">
        <v>42014</v>
      </c>
      <c r="W2203" s="235">
        <v>2406.71</v>
      </c>
    </row>
    <row r="2204" spans="21:23">
      <c r="U2204" s="233">
        <f t="shared" si="34"/>
        <v>42005</v>
      </c>
      <c r="V2204" s="234">
        <v>42015</v>
      </c>
      <c r="W2204" s="235">
        <v>2406.71</v>
      </c>
    </row>
    <row r="2205" spans="21:23">
      <c r="U2205" s="233">
        <f t="shared" si="34"/>
        <v>42005</v>
      </c>
      <c r="V2205" s="234">
        <v>42016</v>
      </c>
      <c r="W2205" s="235">
        <v>2406.71</v>
      </c>
    </row>
    <row r="2206" spans="21:23">
      <c r="U2206" s="233">
        <f t="shared" si="34"/>
        <v>42005</v>
      </c>
      <c r="V2206" s="234">
        <v>42017</v>
      </c>
      <c r="W2206" s="235">
        <v>2406.71</v>
      </c>
    </row>
    <row r="2207" spans="21:23">
      <c r="U2207" s="233">
        <f t="shared" si="34"/>
        <v>42005</v>
      </c>
      <c r="V2207" s="234">
        <v>42018</v>
      </c>
      <c r="W2207" s="235">
        <v>2442.0300000000002</v>
      </c>
    </row>
    <row r="2208" spans="21:23">
      <c r="U2208" s="233">
        <f t="shared" si="34"/>
        <v>42005</v>
      </c>
      <c r="V2208" s="234">
        <v>42019</v>
      </c>
      <c r="W2208" s="235">
        <v>2438.79</v>
      </c>
    </row>
    <row r="2209" spans="21:23">
      <c r="U2209" s="233">
        <f t="shared" si="34"/>
        <v>42005</v>
      </c>
      <c r="V2209" s="234">
        <v>42020</v>
      </c>
      <c r="W2209" s="235">
        <v>2398.91</v>
      </c>
    </row>
    <row r="2210" spans="21:23">
      <c r="U2210" s="233">
        <f t="shared" si="34"/>
        <v>42005</v>
      </c>
      <c r="V2210" s="234">
        <v>42021</v>
      </c>
      <c r="W2210" s="235">
        <v>2383.91</v>
      </c>
    </row>
    <row r="2211" spans="21:23">
      <c r="U2211" s="233">
        <f t="shared" si="34"/>
        <v>42005</v>
      </c>
      <c r="V2211" s="234">
        <v>42022</v>
      </c>
      <c r="W2211" s="235">
        <v>2383.91</v>
      </c>
    </row>
    <row r="2212" spans="21:23">
      <c r="U2212" s="233">
        <f t="shared" si="34"/>
        <v>42005</v>
      </c>
      <c r="V2212" s="234">
        <v>42023</v>
      </c>
      <c r="W2212" s="235">
        <v>2383.91</v>
      </c>
    </row>
    <row r="2213" spans="21:23">
      <c r="U2213" s="233">
        <f t="shared" si="34"/>
        <v>42005</v>
      </c>
      <c r="V2213" s="234">
        <v>42024</v>
      </c>
      <c r="W2213" s="235">
        <v>2383.91</v>
      </c>
    </row>
    <row r="2214" spans="21:23">
      <c r="U2214" s="233">
        <f t="shared" si="34"/>
        <v>42005</v>
      </c>
      <c r="V2214" s="234">
        <v>42025</v>
      </c>
      <c r="W2214" s="235">
        <v>2373.44</v>
      </c>
    </row>
    <row r="2215" spans="21:23">
      <c r="U2215" s="233">
        <f t="shared" si="34"/>
        <v>42005</v>
      </c>
      <c r="V2215" s="234">
        <v>42026</v>
      </c>
      <c r="W2215" s="235">
        <v>2361.54</v>
      </c>
    </row>
    <row r="2216" spans="21:23">
      <c r="U2216" s="233">
        <f t="shared" si="34"/>
        <v>42005</v>
      </c>
      <c r="V2216" s="234">
        <v>42027</v>
      </c>
      <c r="W2216" s="235">
        <v>2370.75</v>
      </c>
    </row>
    <row r="2217" spans="21:23">
      <c r="U2217" s="233">
        <f t="shared" si="34"/>
        <v>42005</v>
      </c>
      <c r="V2217" s="234">
        <v>42028</v>
      </c>
      <c r="W2217" s="235">
        <v>2386.5</v>
      </c>
    </row>
    <row r="2218" spans="21:23">
      <c r="U2218" s="233">
        <f t="shared" si="34"/>
        <v>42005</v>
      </c>
      <c r="V2218" s="234">
        <v>42029</v>
      </c>
      <c r="W2218" s="235">
        <v>2386.5</v>
      </c>
    </row>
    <row r="2219" spans="21:23">
      <c r="U2219" s="233">
        <f t="shared" si="34"/>
        <v>42005</v>
      </c>
      <c r="V2219" s="234">
        <v>42030</v>
      </c>
      <c r="W2219" s="235">
        <v>2386.5</v>
      </c>
    </row>
    <row r="2220" spans="21:23">
      <c r="U2220" s="233">
        <f t="shared" si="34"/>
        <v>42005</v>
      </c>
      <c r="V2220" s="234">
        <v>42031</v>
      </c>
      <c r="W2220" s="235">
        <v>2386.2800000000002</v>
      </c>
    </row>
    <row r="2221" spans="21:23">
      <c r="U2221" s="233">
        <f t="shared" si="34"/>
        <v>42005</v>
      </c>
      <c r="V2221" s="234">
        <v>42032</v>
      </c>
      <c r="W2221" s="235">
        <v>2381.11</v>
      </c>
    </row>
    <row r="2222" spans="21:23">
      <c r="U2222" s="233">
        <f t="shared" si="34"/>
        <v>42005</v>
      </c>
      <c r="V2222" s="234">
        <v>42033</v>
      </c>
      <c r="W2222" s="235">
        <v>2362.42</v>
      </c>
    </row>
    <row r="2223" spans="21:23">
      <c r="U2223" s="233">
        <f t="shared" si="34"/>
        <v>42005</v>
      </c>
      <c r="V2223" s="234">
        <v>42034</v>
      </c>
      <c r="W2223" s="235">
        <v>2397.35</v>
      </c>
    </row>
    <row r="2224" spans="21:23">
      <c r="U2224" s="233">
        <f t="shared" si="34"/>
        <v>42005</v>
      </c>
      <c r="V2224" s="234">
        <v>42035</v>
      </c>
      <c r="W2224" s="235">
        <v>2441.1</v>
      </c>
    </row>
    <row r="2225" spans="21:23">
      <c r="U2225" s="233">
        <f t="shared" si="34"/>
        <v>42036</v>
      </c>
      <c r="V2225" s="234">
        <v>42036</v>
      </c>
      <c r="W2225" s="235">
        <v>2441.1</v>
      </c>
    </row>
    <row r="2226" spans="21:23">
      <c r="U2226" s="233">
        <f t="shared" si="34"/>
        <v>42036</v>
      </c>
      <c r="V2226" s="234">
        <v>42037</v>
      </c>
      <c r="W2226" s="235">
        <v>2441.1</v>
      </c>
    </row>
    <row r="2227" spans="21:23">
      <c r="U2227" s="233">
        <f t="shared" si="34"/>
        <v>42036</v>
      </c>
      <c r="V2227" s="234">
        <v>42038</v>
      </c>
      <c r="W2227" s="235">
        <v>2407.29</v>
      </c>
    </row>
    <row r="2228" spans="21:23">
      <c r="U2228" s="233">
        <f t="shared" si="34"/>
        <v>42036</v>
      </c>
      <c r="V2228" s="234">
        <v>42039</v>
      </c>
      <c r="W2228" s="235">
        <v>2374.7199999999998</v>
      </c>
    </row>
    <row r="2229" spans="21:23">
      <c r="U2229" s="233">
        <f t="shared" si="34"/>
        <v>42036</v>
      </c>
      <c r="V2229" s="234">
        <v>42040</v>
      </c>
      <c r="W2229" s="235">
        <v>2381.91</v>
      </c>
    </row>
    <row r="2230" spans="21:23">
      <c r="U2230" s="233">
        <f t="shared" si="34"/>
        <v>42036</v>
      </c>
      <c r="V2230" s="234">
        <v>42041</v>
      </c>
      <c r="W2230" s="235">
        <v>2384.5300000000002</v>
      </c>
    </row>
    <row r="2231" spans="21:23">
      <c r="U2231" s="233">
        <f t="shared" si="34"/>
        <v>42036</v>
      </c>
      <c r="V2231" s="234">
        <v>42042</v>
      </c>
      <c r="W2231" s="235">
        <v>2384.7600000000002</v>
      </c>
    </row>
    <row r="2232" spans="21:23">
      <c r="U2232" s="233">
        <f t="shared" si="34"/>
        <v>42036</v>
      </c>
      <c r="V2232" s="234">
        <v>42043</v>
      </c>
      <c r="W2232" s="235">
        <v>2384.7600000000002</v>
      </c>
    </row>
    <row r="2233" spans="21:23">
      <c r="U2233" s="233">
        <f t="shared" si="34"/>
        <v>42036</v>
      </c>
      <c r="V2233" s="234">
        <v>42044</v>
      </c>
      <c r="W2233" s="235">
        <v>2384.7600000000002</v>
      </c>
    </row>
    <row r="2234" spans="21:23">
      <c r="U2234" s="233">
        <f t="shared" si="34"/>
        <v>42036</v>
      </c>
      <c r="V2234" s="234">
        <v>42045</v>
      </c>
      <c r="W2234" s="235">
        <v>2371.31</v>
      </c>
    </row>
    <row r="2235" spans="21:23">
      <c r="U2235" s="233">
        <f t="shared" si="34"/>
        <v>42036</v>
      </c>
      <c r="V2235" s="234">
        <v>42046</v>
      </c>
      <c r="W2235" s="235">
        <v>2380.79</v>
      </c>
    </row>
    <row r="2236" spans="21:23">
      <c r="U2236" s="233">
        <f t="shared" si="34"/>
        <v>42036</v>
      </c>
      <c r="V2236" s="234">
        <v>42047</v>
      </c>
      <c r="W2236" s="235">
        <v>2416.61</v>
      </c>
    </row>
    <row r="2237" spans="21:23">
      <c r="U2237" s="233">
        <f t="shared" si="34"/>
        <v>42036</v>
      </c>
      <c r="V2237" s="234">
        <v>42048</v>
      </c>
      <c r="W2237" s="235">
        <v>2401.0300000000002</v>
      </c>
    </row>
    <row r="2238" spans="21:23">
      <c r="U2238" s="233">
        <f t="shared" si="34"/>
        <v>42036</v>
      </c>
      <c r="V2238" s="234">
        <v>42049</v>
      </c>
      <c r="W2238" s="235">
        <v>2376.23</v>
      </c>
    </row>
    <row r="2239" spans="21:23">
      <c r="U2239" s="233">
        <f t="shared" si="34"/>
        <v>42036</v>
      </c>
      <c r="V2239" s="234">
        <v>42050</v>
      </c>
      <c r="W2239" s="235">
        <v>2376.23</v>
      </c>
    </row>
    <row r="2240" spans="21:23">
      <c r="U2240" s="233">
        <f t="shared" si="34"/>
        <v>42036</v>
      </c>
      <c r="V2240" s="234">
        <v>42051</v>
      </c>
      <c r="W2240" s="235">
        <v>2376.23</v>
      </c>
    </row>
    <row r="2241" spans="21:23">
      <c r="U2241" s="233">
        <f t="shared" si="34"/>
        <v>42036</v>
      </c>
      <c r="V2241" s="234">
        <v>42052</v>
      </c>
      <c r="W2241" s="235">
        <v>2376.23</v>
      </c>
    </row>
    <row r="2242" spans="21:23">
      <c r="U2242" s="233">
        <f t="shared" si="34"/>
        <v>42036</v>
      </c>
      <c r="V2242" s="234">
        <v>42053</v>
      </c>
      <c r="W2242" s="235">
        <v>2416.37</v>
      </c>
    </row>
    <row r="2243" spans="21:23">
      <c r="U2243" s="233">
        <f t="shared" ref="U2243:U2306" si="35">+DATE(YEAR(V2243),MONTH(V2243),1)</f>
        <v>42036</v>
      </c>
      <c r="V2243" s="234">
        <v>42054</v>
      </c>
      <c r="W2243" s="235">
        <v>2429.71</v>
      </c>
    </row>
    <row r="2244" spans="21:23">
      <c r="U2244" s="233">
        <f t="shared" si="35"/>
        <v>42036</v>
      </c>
      <c r="V2244" s="234">
        <v>42055</v>
      </c>
      <c r="W2244" s="235">
        <v>2445.16</v>
      </c>
    </row>
    <row r="2245" spans="21:23">
      <c r="U2245" s="233">
        <f t="shared" si="35"/>
        <v>42036</v>
      </c>
      <c r="V2245" s="234">
        <v>42056</v>
      </c>
      <c r="W2245" s="235">
        <v>2455.54</v>
      </c>
    </row>
    <row r="2246" spans="21:23">
      <c r="U2246" s="233">
        <f t="shared" si="35"/>
        <v>42036</v>
      </c>
      <c r="V2246" s="234">
        <v>42057</v>
      </c>
      <c r="W2246" s="235">
        <v>2455.54</v>
      </c>
    </row>
    <row r="2247" spans="21:23">
      <c r="U2247" s="233">
        <f t="shared" si="35"/>
        <v>42036</v>
      </c>
      <c r="V2247" s="234">
        <v>42058</v>
      </c>
      <c r="W2247" s="235">
        <v>2455.54</v>
      </c>
    </row>
    <row r="2248" spans="21:23">
      <c r="U2248" s="233">
        <f t="shared" si="35"/>
        <v>42036</v>
      </c>
      <c r="V2248" s="234">
        <v>42059</v>
      </c>
      <c r="W2248" s="235">
        <v>2489.81</v>
      </c>
    </row>
    <row r="2249" spans="21:23">
      <c r="U2249" s="233">
        <f t="shared" si="35"/>
        <v>42036</v>
      </c>
      <c r="V2249" s="234">
        <v>42060</v>
      </c>
      <c r="W2249" s="235">
        <v>2500.59</v>
      </c>
    </row>
    <row r="2250" spans="21:23">
      <c r="U2250" s="233">
        <f t="shared" si="35"/>
        <v>42036</v>
      </c>
      <c r="V2250" s="234">
        <v>42061</v>
      </c>
      <c r="W2250" s="235">
        <v>2489.41</v>
      </c>
    </row>
    <row r="2251" spans="21:23">
      <c r="U2251" s="233">
        <f t="shared" si="35"/>
        <v>42036</v>
      </c>
      <c r="V2251" s="234">
        <v>42062</v>
      </c>
      <c r="W2251" s="235">
        <v>2484.58</v>
      </c>
    </row>
    <row r="2252" spans="21:23">
      <c r="U2252" s="233">
        <f t="shared" si="35"/>
        <v>42036</v>
      </c>
      <c r="V2252" s="234">
        <v>42063</v>
      </c>
      <c r="W2252" s="235">
        <v>2496.9899999999998</v>
      </c>
    </row>
    <row r="2253" spans="21:23">
      <c r="U2253" s="233">
        <f t="shared" si="35"/>
        <v>42064</v>
      </c>
      <c r="V2253" s="234">
        <v>42064</v>
      </c>
      <c r="W2253" s="235">
        <v>2496.9899999999998</v>
      </c>
    </row>
    <row r="2254" spans="21:23">
      <c r="U2254" s="233">
        <f t="shared" si="35"/>
        <v>42064</v>
      </c>
      <c r="V2254" s="234">
        <v>42065</v>
      </c>
      <c r="W2254" s="235">
        <v>2496.9899999999998</v>
      </c>
    </row>
    <row r="2255" spans="21:23">
      <c r="U2255" s="233">
        <f t="shared" si="35"/>
        <v>42064</v>
      </c>
      <c r="V2255" s="234">
        <v>42066</v>
      </c>
      <c r="W2255" s="235">
        <v>2522.0300000000002</v>
      </c>
    </row>
    <row r="2256" spans="21:23">
      <c r="U2256" s="233">
        <f t="shared" si="35"/>
        <v>42064</v>
      </c>
      <c r="V2256" s="234">
        <v>42067</v>
      </c>
      <c r="W2256" s="235">
        <v>2555.08</v>
      </c>
    </row>
    <row r="2257" spans="21:23">
      <c r="U2257" s="233">
        <f t="shared" si="35"/>
        <v>42064</v>
      </c>
      <c r="V2257" s="234">
        <v>42068</v>
      </c>
      <c r="W2257" s="235">
        <v>2565.9</v>
      </c>
    </row>
    <row r="2258" spans="21:23">
      <c r="U2258" s="233">
        <f t="shared" si="35"/>
        <v>42064</v>
      </c>
      <c r="V2258" s="234">
        <v>42069</v>
      </c>
      <c r="W2258" s="235">
        <v>2543.4699999999998</v>
      </c>
    </row>
    <row r="2259" spans="21:23">
      <c r="U2259" s="233">
        <f t="shared" si="35"/>
        <v>42064</v>
      </c>
      <c r="V2259" s="234">
        <v>42070</v>
      </c>
      <c r="W2259" s="235">
        <v>2565.61</v>
      </c>
    </row>
    <row r="2260" spans="21:23">
      <c r="U2260" s="233">
        <f t="shared" si="35"/>
        <v>42064</v>
      </c>
      <c r="V2260" s="234">
        <v>42071</v>
      </c>
      <c r="W2260" s="235">
        <v>2565.61</v>
      </c>
    </row>
    <row r="2261" spans="21:23">
      <c r="U2261" s="233">
        <f t="shared" si="35"/>
        <v>42064</v>
      </c>
      <c r="V2261" s="234">
        <v>42072</v>
      </c>
      <c r="W2261" s="235">
        <v>2565.61</v>
      </c>
    </row>
    <row r="2262" spans="21:23">
      <c r="U2262" s="233">
        <f t="shared" si="35"/>
        <v>42064</v>
      </c>
      <c r="V2262" s="234">
        <v>42073</v>
      </c>
      <c r="W2262" s="235">
        <v>2592.86</v>
      </c>
    </row>
    <row r="2263" spans="21:23">
      <c r="U2263" s="233">
        <f t="shared" si="35"/>
        <v>42064</v>
      </c>
      <c r="V2263" s="234">
        <v>42074</v>
      </c>
      <c r="W2263" s="235">
        <v>2618.79</v>
      </c>
    </row>
    <row r="2264" spans="21:23">
      <c r="U2264" s="233">
        <f t="shared" si="35"/>
        <v>42064</v>
      </c>
      <c r="V2264" s="234">
        <v>42075</v>
      </c>
      <c r="W2264" s="235">
        <v>2633.65</v>
      </c>
    </row>
    <row r="2265" spans="21:23">
      <c r="U2265" s="233">
        <f t="shared" si="35"/>
        <v>42064</v>
      </c>
      <c r="V2265" s="234">
        <v>42076</v>
      </c>
      <c r="W2265" s="235">
        <v>2610.08</v>
      </c>
    </row>
    <row r="2266" spans="21:23">
      <c r="U2266" s="233">
        <f t="shared" si="35"/>
        <v>42064</v>
      </c>
      <c r="V2266" s="234">
        <v>42077</v>
      </c>
      <c r="W2266" s="235">
        <v>2661.52</v>
      </c>
    </row>
    <row r="2267" spans="21:23">
      <c r="U2267" s="233">
        <f t="shared" si="35"/>
        <v>42064</v>
      </c>
      <c r="V2267" s="234">
        <v>42078</v>
      </c>
      <c r="W2267" s="235">
        <v>2661.52</v>
      </c>
    </row>
    <row r="2268" spans="21:23">
      <c r="U2268" s="233">
        <f t="shared" si="35"/>
        <v>42064</v>
      </c>
      <c r="V2268" s="234">
        <v>42079</v>
      </c>
      <c r="W2268" s="235">
        <v>2661.52</v>
      </c>
    </row>
    <row r="2269" spans="21:23">
      <c r="U2269" s="233">
        <f t="shared" si="35"/>
        <v>42064</v>
      </c>
      <c r="V2269" s="234">
        <v>42080</v>
      </c>
      <c r="W2269" s="235">
        <v>2675.08</v>
      </c>
    </row>
    <row r="2270" spans="21:23">
      <c r="U2270" s="233">
        <f t="shared" si="35"/>
        <v>42064</v>
      </c>
      <c r="V2270" s="234">
        <v>42081</v>
      </c>
      <c r="W2270" s="235">
        <v>2677.97</v>
      </c>
    </row>
    <row r="2271" spans="21:23">
      <c r="U2271" s="233">
        <f t="shared" si="35"/>
        <v>42064</v>
      </c>
      <c r="V2271" s="234">
        <v>42082</v>
      </c>
      <c r="W2271" s="235">
        <v>2651.49</v>
      </c>
    </row>
    <row r="2272" spans="21:23">
      <c r="U2272" s="233">
        <f t="shared" si="35"/>
        <v>42064</v>
      </c>
      <c r="V2272" s="234">
        <v>42083</v>
      </c>
      <c r="W2272" s="235">
        <v>2613.38</v>
      </c>
    </row>
    <row r="2273" spans="21:23">
      <c r="U2273" s="233">
        <f t="shared" si="35"/>
        <v>42064</v>
      </c>
      <c r="V2273" s="234">
        <v>42084</v>
      </c>
      <c r="W2273" s="235">
        <v>2587.71</v>
      </c>
    </row>
    <row r="2274" spans="21:23">
      <c r="U2274" s="233">
        <f t="shared" si="35"/>
        <v>42064</v>
      </c>
      <c r="V2274" s="234">
        <v>42085</v>
      </c>
      <c r="W2274" s="235">
        <v>2587.71</v>
      </c>
    </row>
    <row r="2275" spans="21:23">
      <c r="U2275" s="233">
        <f t="shared" si="35"/>
        <v>42064</v>
      </c>
      <c r="V2275" s="234">
        <v>42086</v>
      </c>
      <c r="W2275" s="235">
        <v>2587.71</v>
      </c>
    </row>
    <row r="2276" spans="21:23">
      <c r="U2276" s="233">
        <f t="shared" si="35"/>
        <v>42064</v>
      </c>
      <c r="V2276" s="234">
        <v>42087</v>
      </c>
      <c r="W2276" s="235">
        <v>2587.71</v>
      </c>
    </row>
    <row r="2277" spans="21:23">
      <c r="U2277" s="233">
        <f t="shared" si="35"/>
        <v>42064</v>
      </c>
      <c r="V2277" s="234">
        <v>42088</v>
      </c>
      <c r="W2277" s="235">
        <v>2526.79</v>
      </c>
    </row>
    <row r="2278" spans="21:23">
      <c r="U2278" s="233">
        <f t="shared" si="35"/>
        <v>42064</v>
      </c>
      <c r="V2278" s="234">
        <v>42089</v>
      </c>
      <c r="W2278" s="235">
        <v>2535.5500000000002</v>
      </c>
    </row>
    <row r="2279" spans="21:23">
      <c r="U2279" s="233">
        <f t="shared" si="35"/>
        <v>42064</v>
      </c>
      <c r="V2279" s="234">
        <v>42090</v>
      </c>
      <c r="W2279" s="235">
        <v>2551.3000000000002</v>
      </c>
    </row>
    <row r="2280" spans="21:23">
      <c r="U2280" s="233">
        <f t="shared" si="35"/>
        <v>42064</v>
      </c>
      <c r="V2280" s="234">
        <v>42091</v>
      </c>
      <c r="W2280" s="235">
        <v>2556.85</v>
      </c>
    </row>
    <row r="2281" spans="21:23">
      <c r="U2281" s="233">
        <f t="shared" si="35"/>
        <v>42064</v>
      </c>
      <c r="V2281" s="234">
        <v>42092</v>
      </c>
      <c r="W2281" s="235">
        <v>2556.85</v>
      </c>
    </row>
    <row r="2282" spans="21:23">
      <c r="U2282" s="233">
        <f t="shared" si="35"/>
        <v>42064</v>
      </c>
      <c r="V2282" s="234">
        <v>42093</v>
      </c>
      <c r="W2282" s="235">
        <v>2556.85</v>
      </c>
    </row>
    <row r="2283" spans="21:23">
      <c r="U2283" s="233">
        <f t="shared" si="35"/>
        <v>42064</v>
      </c>
      <c r="V2283" s="234">
        <v>42094</v>
      </c>
      <c r="W2283" s="235">
        <v>2576.0500000000002</v>
      </c>
    </row>
    <row r="2284" spans="21:23">
      <c r="U2284" s="233">
        <f t="shared" si="35"/>
        <v>42095</v>
      </c>
      <c r="V2284" s="234">
        <v>42095</v>
      </c>
      <c r="W2284" s="235">
        <v>2598.36</v>
      </c>
    </row>
    <row r="2285" spans="21:23">
      <c r="U2285" s="233">
        <f t="shared" si="35"/>
        <v>42095</v>
      </c>
      <c r="V2285" s="234">
        <v>42096</v>
      </c>
      <c r="W2285" s="235">
        <v>2576.41</v>
      </c>
    </row>
    <row r="2286" spans="21:23">
      <c r="U2286" s="233">
        <f t="shared" si="35"/>
        <v>42095</v>
      </c>
      <c r="V2286" s="234">
        <v>42097</v>
      </c>
      <c r="W2286" s="235">
        <v>2576.41</v>
      </c>
    </row>
    <row r="2287" spans="21:23">
      <c r="U2287" s="233">
        <f t="shared" si="35"/>
        <v>42095</v>
      </c>
      <c r="V2287" s="234">
        <v>42098</v>
      </c>
      <c r="W2287" s="235">
        <v>2576.41</v>
      </c>
    </row>
    <row r="2288" spans="21:23">
      <c r="U2288" s="233">
        <f t="shared" si="35"/>
        <v>42095</v>
      </c>
      <c r="V2288" s="234">
        <v>42099</v>
      </c>
      <c r="W2288" s="235">
        <v>2576.41</v>
      </c>
    </row>
    <row r="2289" spans="21:23">
      <c r="U2289" s="233">
        <f t="shared" si="35"/>
        <v>42095</v>
      </c>
      <c r="V2289" s="234">
        <v>42100</v>
      </c>
      <c r="W2289" s="235">
        <v>2576.41</v>
      </c>
    </row>
    <row r="2290" spans="21:23">
      <c r="U2290" s="233">
        <f t="shared" si="35"/>
        <v>42095</v>
      </c>
      <c r="V2290" s="234">
        <v>42101</v>
      </c>
      <c r="W2290" s="235">
        <v>2522.71</v>
      </c>
    </row>
    <row r="2291" spans="21:23">
      <c r="U2291" s="233">
        <f t="shared" si="35"/>
        <v>42095</v>
      </c>
      <c r="V2291" s="234">
        <v>42102</v>
      </c>
      <c r="W2291" s="235">
        <v>2518.0500000000002</v>
      </c>
    </row>
    <row r="2292" spans="21:23">
      <c r="U2292" s="233">
        <f t="shared" si="35"/>
        <v>42095</v>
      </c>
      <c r="V2292" s="234">
        <v>42103</v>
      </c>
      <c r="W2292" s="235">
        <v>2490.9</v>
      </c>
    </row>
    <row r="2293" spans="21:23">
      <c r="U2293" s="233">
        <f t="shared" si="35"/>
        <v>42095</v>
      </c>
      <c r="V2293" s="234">
        <v>42104</v>
      </c>
      <c r="W2293" s="235">
        <v>2494.77</v>
      </c>
    </row>
    <row r="2294" spans="21:23">
      <c r="U2294" s="233">
        <f t="shared" si="35"/>
        <v>42095</v>
      </c>
      <c r="V2294" s="234">
        <v>42105</v>
      </c>
      <c r="W2294" s="235">
        <v>2516.08</v>
      </c>
    </row>
    <row r="2295" spans="21:23">
      <c r="U2295" s="233">
        <f t="shared" si="35"/>
        <v>42095</v>
      </c>
      <c r="V2295" s="234">
        <v>42106</v>
      </c>
      <c r="W2295" s="235">
        <v>2516.08</v>
      </c>
    </row>
    <row r="2296" spans="21:23">
      <c r="U2296" s="233">
        <f t="shared" si="35"/>
        <v>42095</v>
      </c>
      <c r="V2296" s="234">
        <v>42107</v>
      </c>
      <c r="W2296" s="235">
        <v>2516.08</v>
      </c>
    </row>
    <row r="2297" spans="21:23">
      <c r="U2297" s="233">
        <f t="shared" si="35"/>
        <v>42095</v>
      </c>
      <c r="V2297" s="234">
        <v>42108</v>
      </c>
      <c r="W2297" s="235">
        <v>2537.33</v>
      </c>
    </row>
    <row r="2298" spans="21:23">
      <c r="U2298" s="233">
        <f t="shared" si="35"/>
        <v>42095</v>
      </c>
      <c r="V2298" s="234">
        <v>42109</v>
      </c>
      <c r="W2298" s="235">
        <v>2550.83</v>
      </c>
    </row>
    <row r="2299" spans="21:23">
      <c r="U2299" s="233">
        <f t="shared" si="35"/>
        <v>42095</v>
      </c>
      <c r="V2299" s="234">
        <v>42110</v>
      </c>
      <c r="W2299" s="235">
        <v>2534.63</v>
      </c>
    </row>
    <row r="2300" spans="21:23">
      <c r="U2300" s="233">
        <f t="shared" si="35"/>
        <v>42095</v>
      </c>
      <c r="V2300" s="234">
        <v>42111</v>
      </c>
      <c r="W2300" s="235">
        <v>2493.9299999999998</v>
      </c>
    </row>
    <row r="2301" spans="21:23">
      <c r="U2301" s="233">
        <f t="shared" si="35"/>
        <v>42095</v>
      </c>
      <c r="V2301" s="234">
        <v>42112</v>
      </c>
      <c r="W2301" s="235">
        <v>2495.0100000000002</v>
      </c>
    </row>
    <row r="2302" spans="21:23">
      <c r="U2302" s="233">
        <f t="shared" si="35"/>
        <v>42095</v>
      </c>
      <c r="V2302" s="234">
        <v>42113</v>
      </c>
      <c r="W2302" s="235">
        <v>2495.0100000000002</v>
      </c>
    </row>
    <row r="2303" spans="21:23">
      <c r="U2303" s="233">
        <f t="shared" si="35"/>
        <v>42095</v>
      </c>
      <c r="V2303" s="234">
        <v>42114</v>
      </c>
      <c r="W2303" s="235">
        <v>2495.0100000000002</v>
      </c>
    </row>
    <row r="2304" spans="21:23">
      <c r="U2304" s="233">
        <f t="shared" si="35"/>
        <v>42095</v>
      </c>
      <c r="V2304" s="234">
        <v>42115</v>
      </c>
      <c r="W2304" s="235">
        <v>2487.0700000000002</v>
      </c>
    </row>
    <row r="2305" spans="21:23">
      <c r="U2305" s="233">
        <f t="shared" si="35"/>
        <v>42095</v>
      </c>
      <c r="V2305" s="234">
        <v>42116</v>
      </c>
      <c r="W2305" s="235">
        <v>2469.0300000000002</v>
      </c>
    </row>
    <row r="2306" spans="21:23">
      <c r="U2306" s="233">
        <f t="shared" si="35"/>
        <v>42095</v>
      </c>
      <c r="V2306" s="234">
        <v>42117</v>
      </c>
      <c r="W2306" s="235">
        <v>2488.5</v>
      </c>
    </row>
    <row r="2307" spans="21:23">
      <c r="U2307" s="233">
        <f t="shared" ref="U2307:U2370" si="36">+DATE(YEAR(V2307),MONTH(V2307),1)</f>
        <v>42095</v>
      </c>
      <c r="V2307" s="234">
        <v>42118</v>
      </c>
      <c r="W2307" s="235">
        <v>2471.21</v>
      </c>
    </row>
    <row r="2308" spans="21:23">
      <c r="U2308" s="233">
        <f t="shared" si="36"/>
        <v>42095</v>
      </c>
      <c r="V2308" s="234">
        <v>42119</v>
      </c>
      <c r="W2308" s="235">
        <v>2461.17</v>
      </c>
    </row>
    <row r="2309" spans="21:23">
      <c r="U2309" s="233">
        <f t="shared" si="36"/>
        <v>42095</v>
      </c>
      <c r="V2309" s="234">
        <v>42120</v>
      </c>
      <c r="W2309" s="235">
        <v>2461.17</v>
      </c>
    </row>
    <row r="2310" spans="21:23">
      <c r="U2310" s="233">
        <f t="shared" si="36"/>
        <v>42095</v>
      </c>
      <c r="V2310" s="234">
        <v>42121</v>
      </c>
      <c r="W2310" s="235">
        <v>2461.17</v>
      </c>
    </row>
    <row r="2311" spans="21:23">
      <c r="U2311" s="233">
        <f t="shared" si="36"/>
        <v>42095</v>
      </c>
      <c r="V2311" s="234">
        <v>42122</v>
      </c>
      <c r="W2311" s="235">
        <v>2419.81</v>
      </c>
    </row>
    <row r="2312" spans="21:23">
      <c r="U2312" s="233">
        <f t="shared" si="36"/>
        <v>42095</v>
      </c>
      <c r="V2312" s="234">
        <v>42123</v>
      </c>
      <c r="W2312" s="235">
        <v>2393.42</v>
      </c>
    </row>
    <row r="2313" spans="21:23">
      <c r="U2313" s="233">
        <f t="shared" si="36"/>
        <v>42095</v>
      </c>
      <c r="V2313" s="234">
        <v>42124</v>
      </c>
      <c r="W2313" s="235">
        <v>2388.06</v>
      </c>
    </row>
    <row r="2314" spans="21:23">
      <c r="U2314" s="233">
        <f t="shared" si="36"/>
        <v>42125</v>
      </c>
      <c r="V2314" s="234">
        <v>42125</v>
      </c>
      <c r="W2314" s="235">
        <v>2393.58</v>
      </c>
    </row>
    <row r="2315" spans="21:23">
      <c r="U2315" s="233">
        <f t="shared" si="36"/>
        <v>42125</v>
      </c>
      <c r="V2315" s="234">
        <v>42126</v>
      </c>
      <c r="W2315" s="235">
        <v>2393.58</v>
      </c>
    </row>
    <row r="2316" spans="21:23">
      <c r="U2316" s="233">
        <f t="shared" si="36"/>
        <v>42125</v>
      </c>
      <c r="V2316" s="234">
        <v>42127</v>
      </c>
      <c r="W2316" s="235">
        <v>2393.58</v>
      </c>
    </row>
    <row r="2317" spans="21:23">
      <c r="U2317" s="233">
        <f t="shared" si="36"/>
        <v>42125</v>
      </c>
      <c r="V2317" s="234">
        <v>42128</v>
      </c>
      <c r="W2317" s="235">
        <v>2393.58</v>
      </c>
    </row>
    <row r="2318" spans="21:23">
      <c r="U2318" s="233">
        <f t="shared" si="36"/>
        <v>42125</v>
      </c>
      <c r="V2318" s="234">
        <v>42129</v>
      </c>
      <c r="W2318" s="235">
        <v>2408.17</v>
      </c>
    </row>
    <row r="2319" spans="21:23">
      <c r="U2319" s="233">
        <f t="shared" si="36"/>
        <v>42125</v>
      </c>
      <c r="V2319" s="234">
        <v>42130</v>
      </c>
      <c r="W2319" s="235">
        <v>2386.7199999999998</v>
      </c>
    </row>
    <row r="2320" spans="21:23">
      <c r="U2320" s="233">
        <f t="shared" si="36"/>
        <v>42125</v>
      </c>
      <c r="V2320" s="234">
        <v>42131</v>
      </c>
      <c r="W2320" s="235">
        <v>2362.41</v>
      </c>
    </row>
    <row r="2321" spans="21:23">
      <c r="U2321" s="233">
        <f t="shared" si="36"/>
        <v>42125</v>
      </c>
      <c r="V2321" s="234">
        <v>42132</v>
      </c>
      <c r="W2321" s="235">
        <v>2369.23</v>
      </c>
    </row>
    <row r="2322" spans="21:23">
      <c r="U2322" s="233">
        <f t="shared" si="36"/>
        <v>42125</v>
      </c>
      <c r="V2322" s="234">
        <v>42133</v>
      </c>
      <c r="W2322" s="235">
        <v>2360.58</v>
      </c>
    </row>
    <row r="2323" spans="21:23">
      <c r="U2323" s="233">
        <f t="shared" si="36"/>
        <v>42125</v>
      </c>
      <c r="V2323" s="234">
        <v>42134</v>
      </c>
      <c r="W2323" s="235">
        <v>2360.58</v>
      </c>
    </row>
    <row r="2324" spans="21:23">
      <c r="U2324" s="233">
        <f t="shared" si="36"/>
        <v>42125</v>
      </c>
      <c r="V2324" s="234">
        <v>42135</v>
      </c>
      <c r="W2324" s="235">
        <v>2360.58</v>
      </c>
    </row>
    <row r="2325" spans="21:23">
      <c r="U2325" s="233">
        <f t="shared" si="36"/>
        <v>42125</v>
      </c>
      <c r="V2325" s="234">
        <v>42136</v>
      </c>
      <c r="W2325" s="235">
        <v>2381.5300000000002</v>
      </c>
    </row>
    <row r="2326" spans="21:23">
      <c r="U2326" s="233">
        <f t="shared" si="36"/>
        <v>42125</v>
      </c>
      <c r="V2326" s="234">
        <v>42137</v>
      </c>
      <c r="W2326" s="235">
        <v>2386.77</v>
      </c>
    </row>
    <row r="2327" spans="21:23">
      <c r="U2327" s="233">
        <f t="shared" si="36"/>
        <v>42125</v>
      </c>
      <c r="V2327" s="234">
        <v>42138</v>
      </c>
      <c r="W2327" s="235">
        <v>2377.87</v>
      </c>
    </row>
    <row r="2328" spans="21:23">
      <c r="U2328" s="233">
        <f t="shared" si="36"/>
        <v>42125</v>
      </c>
      <c r="V2328" s="234">
        <v>42139</v>
      </c>
      <c r="W2328" s="235">
        <v>2389.4899999999998</v>
      </c>
    </row>
    <row r="2329" spans="21:23">
      <c r="U2329" s="233">
        <f t="shared" si="36"/>
        <v>42125</v>
      </c>
      <c r="V2329" s="234">
        <v>42140</v>
      </c>
      <c r="W2329" s="235">
        <v>2417.0100000000002</v>
      </c>
    </row>
    <row r="2330" spans="21:23">
      <c r="U2330" s="233">
        <f t="shared" si="36"/>
        <v>42125</v>
      </c>
      <c r="V2330" s="234">
        <v>42141</v>
      </c>
      <c r="W2330" s="235">
        <v>2417.0100000000002</v>
      </c>
    </row>
    <row r="2331" spans="21:23">
      <c r="U2331" s="233">
        <f t="shared" si="36"/>
        <v>42125</v>
      </c>
      <c r="V2331" s="234">
        <v>42142</v>
      </c>
      <c r="W2331" s="235">
        <v>2417.0100000000002</v>
      </c>
    </row>
    <row r="2332" spans="21:23">
      <c r="U2332" s="233">
        <f t="shared" si="36"/>
        <v>42125</v>
      </c>
      <c r="V2332" s="234">
        <v>42143</v>
      </c>
      <c r="W2332" s="235">
        <v>2417.0100000000002</v>
      </c>
    </row>
    <row r="2333" spans="21:23">
      <c r="U2333" s="233">
        <f t="shared" si="36"/>
        <v>42125</v>
      </c>
      <c r="V2333" s="234">
        <v>42144</v>
      </c>
      <c r="W2333" s="235">
        <v>2475.4499999999998</v>
      </c>
    </row>
    <row r="2334" spans="21:23">
      <c r="U2334" s="233">
        <f t="shared" si="36"/>
        <v>42125</v>
      </c>
      <c r="V2334" s="234">
        <v>42145</v>
      </c>
      <c r="W2334" s="235">
        <v>2503.37</v>
      </c>
    </row>
    <row r="2335" spans="21:23">
      <c r="U2335" s="233">
        <f t="shared" si="36"/>
        <v>42125</v>
      </c>
      <c r="V2335" s="234">
        <v>42146</v>
      </c>
      <c r="W2335" s="235">
        <v>2489.39</v>
      </c>
    </row>
    <row r="2336" spans="21:23">
      <c r="U2336" s="233">
        <f t="shared" si="36"/>
        <v>42125</v>
      </c>
      <c r="V2336" s="234">
        <v>42147</v>
      </c>
      <c r="W2336" s="235">
        <v>2500.2199999999998</v>
      </c>
    </row>
    <row r="2337" spans="21:23">
      <c r="U2337" s="233">
        <f t="shared" si="36"/>
        <v>42125</v>
      </c>
      <c r="V2337" s="234">
        <v>42148</v>
      </c>
      <c r="W2337" s="235">
        <v>2500.2199999999998</v>
      </c>
    </row>
    <row r="2338" spans="21:23">
      <c r="U2338" s="233">
        <f t="shared" si="36"/>
        <v>42125</v>
      </c>
      <c r="V2338" s="234">
        <v>42149</v>
      </c>
      <c r="W2338" s="235">
        <v>2500.2199999999998</v>
      </c>
    </row>
    <row r="2339" spans="21:23">
      <c r="U2339" s="233">
        <f t="shared" si="36"/>
        <v>42125</v>
      </c>
      <c r="V2339" s="234">
        <v>42150</v>
      </c>
      <c r="W2339" s="235">
        <v>2500.2199999999998</v>
      </c>
    </row>
    <row r="2340" spans="21:23">
      <c r="U2340" s="233">
        <f t="shared" si="36"/>
        <v>42125</v>
      </c>
      <c r="V2340" s="234">
        <v>42151</v>
      </c>
      <c r="W2340" s="235">
        <v>2542.5300000000002</v>
      </c>
    </row>
    <row r="2341" spans="21:23">
      <c r="U2341" s="233">
        <f t="shared" si="36"/>
        <v>42125</v>
      </c>
      <c r="V2341" s="234">
        <v>42152</v>
      </c>
      <c r="W2341" s="235">
        <v>2548.13</v>
      </c>
    </row>
    <row r="2342" spans="21:23">
      <c r="U2342" s="233">
        <f t="shared" si="36"/>
        <v>42125</v>
      </c>
      <c r="V2342" s="234">
        <v>42153</v>
      </c>
      <c r="W2342" s="235">
        <v>2549.9699999999998</v>
      </c>
    </row>
    <row r="2343" spans="21:23">
      <c r="U2343" s="233">
        <f t="shared" si="36"/>
        <v>42125</v>
      </c>
      <c r="V2343" s="234">
        <v>42154</v>
      </c>
      <c r="W2343" s="236">
        <v>2533.79</v>
      </c>
    </row>
    <row r="2344" spans="21:23">
      <c r="U2344" s="233">
        <f t="shared" si="36"/>
        <v>42125</v>
      </c>
      <c r="V2344" s="234">
        <v>42155</v>
      </c>
      <c r="W2344" s="236">
        <v>2533.79</v>
      </c>
    </row>
    <row r="2345" spans="21:23">
      <c r="U2345" s="233">
        <f t="shared" si="36"/>
        <v>42156</v>
      </c>
      <c r="V2345" s="234">
        <v>42156</v>
      </c>
      <c r="W2345" s="236">
        <v>2533.79</v>
      </c>
    </row>
    <row r="2346" spans="21:23">
      <c r="U2346" s="233">
        <f t="shared" si="36"/>
        <v>42156</v>
      </c>
      <c r="V2346" s="234">
        <v>42157</v>
      </c>
      <c r="W2346" s="236">
        <v>2549.29</v>
      </c>
    </row>
    <row r="2347" spans="21:23">
      <c r="U2347" s="233">
        <f t="shared" si="36"/>
        <v>42156</v>
      </c>
      <c r="V2347" s="234">
        <v>42158</v>
      </c>
      <c r="W2347" s="236">
        <v>2554.44</v>
      </c>
    </row>
    <row r="2348" spans="21:23">
      <c r="U2348" s="233">
        <f t="shared" si="36"/>
        <v>42156</v>
      </c>
      <c r="V2348" s="234">
        <v>42159</v>
      </c>
      <c r="W2348" s="236">
        <v>2571.92</v>
      </c>
    </row>
    <row r="2349" spans="21:23">
      <c r="U2349" s="233">
        <f t="shared" si="36"/>
        <v>42156</v>
      </c>
      <c r="V2349" s="234">
        <v>42160</v>
      </c>
      <c r="W2349" s="236">
        <v>2588.56</v>
      </c>
    </row>
    <row r="2350" spans="21:23">
      <c r="U2350" s="233">
        <f t="shared" si="36"/>
        <v>42156</v>
      </c>
      <c r="V2350" s="234">
        <v>42161</v>
      </c>
      <c r="W2350" s="236">
        <v>2623.66</v>
      </c>
    </row>
    <row r="2351" spans="21:23">
      <c r="U2351" s="233">
        <f t="shared" si="36"/>
        <v>42156</v>
      </c>
      <c r="V2351" s="234">
        <v>42162</v>
      </c>
      <c r="W2351" s="236">
        <v>2623.66</v>
      </c>
    </row>
    <row r="2352" spans="21:23">
      <c r="U2352" s="233">
        <f t="shared" si="36"/>
        <v>42156</v>
      </c>
      <c r="V2352" s="234">
        <v>42163</v>
      </c>
      <c r="W2352" s="236">
        <v>2623.66</v>
      </c>
    </row>
    <row r="2353" spans="21:23">
      <c r="U2353" s="233">
        <f t="shared" si="36"/>
        <v>42156</v>
      </c>
      <c r="V2353" s="234">
        <v>42164</v>
      </c>
      <c r="W2353" s="236">
        <v>2623.66</v>
      </c>
    </row>
    <row r="2354" spans="21:23">
      <c r="U2354" s="233">
        <f t="shared" si="36"/>
        <v>42156</v>
      </c>
      <c r="V2354" s="234">
        <v>42165</v>
      </c>
      <c r="W2354" s="236">
        <v>2569.17</v>
      </c>
    </row>
    <row r="2355" spans="21:23">
      <c r="U2355" s="233">
        <f t="shared" si="36"/>
        <v>42156</v>
      </c>
      <c r="V2355" s="234">
        <v>42166</v>
      </c>
      <c r="W2355" s="237">
        <v>2523</v>
      </c>
    </row>
    <row r="2356" spans="21:23">
      <c r="U2356" s="233">
        <f t="shared" si="36"/>
        <v>42156</v>
      </c>
      <c r="V2356" s="234">
        <v>42167</v>
      </c>
      <c r="W2356" s="236">
        <v>2538.5500000000002</v>
      </c>
    </row>
    <row r="2357" spans="21:23">
      <c r="U2357" s="233">
        <f t="shared" si="36"/>
        <v>42156</v>
      </c>
      <c r="V2357" s="234">
        <v>42168</v>
      </c>
      <c r="W2357" s="236">
        <v>2535.91</v>
      </c>
    </row>
    <row r="2358" spans="21:23">
      <c r="U2358" s="233">
        <f t="shared" si="36"/>
        <v>42156</v>
      </c>
      <c r="V2358" s="234">
        <v>42169</v>
      </c>
      <c r="W2358" s="236">
        <v>2535.91</v>
      </c>
    </row>
    <row r="2359" spans="21:23">
      <c r="U2359" s="233">
        <f t="shared" si="36"/>
        <v>42156</v>
      </c>
      <c r="V2359" s="234">
        <v>42170</v>
      </c>
      <c r="W2359" s="236">
        <v>2535.91</v>
      </c>
    </row>
    <row r="2360" spans="21:23">
      <c r="U2360" s="233">
        <f t="shared" si="36"/>
        <v>42156</v>
      </c>
      <c r="V2360" s="234">
        <v>42171</v>
      </c>
      <c r="W2360" s="236">
        <v>2535.91</v>
      </c>
    </row>
    <row r="2361" spans="21:23">
      <c r="U2361" s="233">
        <f t="shared" si="36"/>
        <v>42156</v>
      </c>
      <c r="V2361" s="234">
        <v>42172</v>
      </c>
      <c r="W2361" s="236">
        <v>2531.7199999999998</v>
      </c>
    </row>
    <row r="2362" spans="21:23">
      <c r="U2362" s="233">
        <f t="shared" si="36"/>
        <v>42156</v>
      </c>
      <c r="V2362" s="234">
        <v>42173</v>
      </c>
      <c r="W2362" s="236">
        <v>2550.4299999999998</v>
      </c>
    </row>
    <row r="2363" spans="21:23">
      <c r="U2363" s="233">
        <f t="shared" si="36"/>
        <v>42156</v>
      </c>
      <c r="V2363" s="234">
        <v>42174</v>
      </c>
      <c r="W2363" s="236">
        <v>2528.85</v>
      </c>
    </row>
    <row r="2364" spans="21:23">
      <c r="U2364" s="233">
        <f t="shared" si="36"/>
        <v>42156</v>
      </c>
      <c r="V2364" s="234">
        <v>42175</v>
      </c>
      <c r="W2364" s="236">
        <v>2548.1999999999998</v>
      </c>
    </row>
    <row r="2365" spans="21:23">
      <c r="U2365" s="233">
        <f t="shared" si="36"/>
        <v>42156</v>
      </c>
      <c r="V2365" s="234">
        <v>42176</v>
      </c>
      <c r="W2365" s="236">
        <v>2548.1999999999998</v>
      </c>
    </row>
    <row r="2366" spans="21:23">
      <c r="U2366" s="233">
        <f t="shared" si="36"/>
        <v>42156</v>
      </c>
      <c r="V2366" s="234">
        <v>42177</v>
      </c>
      <c r="W2366" s="236">
        <v>2548.1999999999998</v>
      </c>
    </row>
    <row r="2367" spans="21:23">
      <c r="U2367" s="233">
        <f t="shared" si="36"/>
        <v>42156</v>
      </c>
      <c r="V2367" s="234">
        <v>42178</v>
      </c>
      <c r="W2367" s="236">
        <v>2537.6799999999998</v>
      </c>
    </row>
    <row r="2368" spans="21:23">
      <c r="U2368" s="233">
        <f t="shared" si="36"/>
        <v>42156</v>
      </c>
      <c r="V2368" s="234">
        <v>42179</v>
      </c>
      <c r="W2368" s="236">
        <v>2550.7399999999998</v>
      </c>
    </row>
    <row r="2369" spans="21:23">
      <c r="U2369" s="233">
        <f t="shared" si="36"/>
        <v>42156</v>
      </c>
      <c r="V2369" s="234">
        <v>42180</v>
      </c>
      <c r="W2369" s="236">
        <v>2566.66</v>
      </c>
    </row>
    <row r="2370" spans="21:23">
      <c r="U2370" s="233">
        <f t="shared" si="36"/>
        <v>42156</v>
      </c>
      <c r="V2370" s="234">
        <v>42181</v>
      </c>
      <c r="W2370" s="236">
        <v>2556.21</v>
      </c>
    </row>
    <row r="2371" spans="21:23">
      <c r="U2371" s="233">
        <f t="shared" ref="U2371:U2434" si="37">+DATE(YEAR(V2371),MONTH(V2371),1)</f>
        <v>42156</v>
      </c>
      <c r="V2371" s="234">
        <v>42182</v>
      </c>
      <c r="W2371" s="236">
        <v>2585.11</v>
      </c>
    </row>
    <row r="2372" spans="21:23">
      <c r="U2372" s="233">
        <f t="shared" si="37"/>
        <v>42156</v>
      </c>
      <c r="V2372" s="234">
        <v>42183</v>
      </c>
      <c r="W2372" s="236">
        <v>2585.11</v>
      </c>
    </row>
    <row r="2373" spans="21:23">
      <c r="U2373" s="233">
        <f t="shared" si="37"/>
        <v>42156</v>
      </c>
      <c r="V2373" s="234">
        <v>42184</v>
      </c>
      <c r="W2373" s="236">
        <v>2585.11</v>
      </c>
    </row>
    <row r="2374" spans="21:23">
      <c r="U2374" s="233">
        <f t="shared" si="37"/>
        <v>42156</v>
      </c>
      <c r="V2374" s="234">
        <v>42185</v>
      </c>
      <c r="W2374" s="236">
        <v>2585.11</v>
      </c>
    </row>
    <row r="2375" spans="21:23">
      <c r="U2375" s="233">
        <f t="shared" si="37"/>
        <v>42186</v>
      </c>
      <c r="V2375" s="234">
        <v>42186</v>
      </c>
      <c r="W2375" s="236">
        <v>2598.6799999999998</v>
      </c>
    </row>
    <row r="2376" spans="21:23">
      <c r="U2376" s="233">
        <f t="shared" si="37"/>
        <v>42186</v>
      </c>
      <c r="V2376" s="234">
        <v>42187</v>
      </c>
      <c r="W2376" s="236">
        <v>2626.8</v>
      </c>
    </row>
    <row r="2377" spans="21:23">
      <c r="U2377" s="233">
        <f t="shared" si="37"/>
        <v>42186</v>
      </c>
      <c r="V2377" s="234">
        <v>42188</v>
      </c>
      <c r="W2377" s="236">
        <v>2623.91</v>
      </c>
    </row>
    <row r="2378" spans="21:23">
      <c r="U2378" s="233">
        <f t="shared" si="37"/>
        <v>42186</v>
      </c>
      <c r="V2378" s="234">
        <v>42189</v>
      </c>
      <c r="W2378" s="236">
        <v>2642.97</v>
      </c>
    </row>
    <row r="2379" spans="21:23">
      <c r="U2379" s="233">
        <f t="shared" si="37"/>
        <v>42186</v>
      </c>
      <c r="V2379" s="234">
        <v>42190</v>
      </c>
      <c r="W2379" s="236">
        <v>2642.97</v>
      </c>
    </row>
    <row r="2380" spans="21:23">
      <c r="U2380" s="233">
        <f t="shared" si="37"/>
        <v>42186</v>
      </c>
      <c r="V2380" s="234">
        <v>42191</v>
      </c>
      <c r="W2380" s="236">
        <v>2642.97</v>
      </c>
    </row>
    <row r="2381" spans="21:23">
      <c r="U2381" s="233">
        <f t="shared" si="37"/>
        <v>42186</v>
      </c>
      <c r="V2381" s="234">
        <v>42192</v>
      </c>
      <c r="W2381" s="236">
        <v>2665.41</v>
      </c>
    </row>
    <row r="2382" spans="21:23">
      <c r="U2382" s="233">
        <f t="shared" si="37"/>
        <v>42186</v>
      </c>
      <c r="V2382" s="234">
        <v>42193</v>
      </c>
      <c r="W2382" s="236">
        <v>2690.15</v>
      </c>
    </row>
    <row r="2383" spans="21:23">
      <c r="U2383" s="233">
        <f t="shared" si="37"/>
        <v>42186</v>
      </c>
      <c r="V2383" s="234">
        <v>42194</v>
      </c>
      <c r="W2383" s="236">
        <v>2690.79</v>
      </c>
    </row>
    <row r="2384" spans="21:23">
      <c r="U2384" s="233">
        <f t="shared" si="37"/>
        <v>42186</v>
      </c>
      <c r="V2384" s="234">
        <v>42195</v>
      </c>
      <c r="W2384" s="236">
        <v>2670.79</v>
      </c>
    </row>
    <row r="2385" spans="21:23">
      <c r="U2385" s="233">
        <f t="shared" si="37"/>
        <v>42186</v>
      </c>
      <c r="V2385" s="234">
        <v>42196</v>
      </c>
      <c r="W2385" s="236">
        <v>2667.37</v>
      </c>
    </row>
    <row r="2386" spans="21:23">
      <c r="U2386" s="233">
        <f t="shared" si="37"/>
        <v>42186</v>
      </c>
      <c r="V2386" s="234">
        <v>42197</v>
      </c>
      <c r="W2386" s="236">
        <v>2667.37</v>
      </c>
    </row>
    <row r="2387" spans="21:23">
      <c r="U2387" s="233">
        <f t="shared" si="37"/>
        <v>42186</v>
      </c>
      <c r="V2387" s="234">
        <v>42198</v>
      </c>
      <c r="W2387" s="236">
        <v>2667.37</v>
      </c>
    </row>
    <row r="2388" spans="21:23">
      <c r="U2388" s="233">
        <f t="shared" si="37"/>
        <v>42186</v>
      </c>
      <c r="V2388" s="234">
        <v>42199</v>
      </c>
      <c r="W2388" s="236">
        <v>2693.54</v>
      </c>
    </row>
    <row r="2389" spans="21:23">
      <c r="U2389" s="233">
        <f t="shared" si="37"/>
        <v>42186</v>
      </c>
      <c r="V2389" s="234">
        <v>42200</v>
      </c>
      <c r="W2389" s="236">
        <v>2688.2</v>
      </c>
    </row>
    <row r="2390" spans="21:23">
      <c r="U2390" s="233">
        <f t="shared" si="37"/>
        <v>42186</v>
      </c>
      <c r="V2390" s="234">
        <v>42201</v>
      </c>
      <c r="W2390" s="236">
        <v>2713.04</v>
      </c>
    </row>
    <row r="2391" spans="21:23">
      <c r="U2391" s="233">
        <f t="shared" si="37"/>
        <v>42186</v>
      </c>
      <c r="V2391" s="234">
        <v>42202</v>
      </c>
      <c r="W2391" s="236">
        <v>2727.23</v>
      </c>
    </row>
    <row r="2392" spans="21:23">
      <c r="U2392" s="233">
        <f t="shared" si="37"/>
        <v>42186</v>
      </c>
      <c r="V2392" s="234">
        <v>42203</v>
      </c>
      <c r="W2392" s="236">
        <v>2751.88</v>
      </c>
    </row>
    <row r="2393" spans="21:23">
      <c r="U2393" s="233">
        <f t="shared" si="37"/>
        <v>42186</v>
      </c>
      <c r="V2393" s="234">
        <v>42204</v>
      </c>
      <c r="W2393" s="236">
        <v>2751.88</v>
      </c>
    </row>
    <row r="2394" spans="21:23">
      <c r="U2394" s="233">
        <f t="shared" si="37"/>
        <v>42186</v>
      </c>
      <c r="V2394" s="234">
        <v>42205</v>
      </c>
      <c r="W2394" s="236">
        <v>2751.88</v>
      </c>
    </row>
    <row r="2395" spans="21:23">
      <c r="U2395" s="233">
        <f t="shared" si="37"/>
        <v>42186</v>
      </c>
      <c r="V2395" s="234">
        <v>42206</v>
      </c>
      <c r="W2395" s="236">
        <v>2751.88</v>
      </c>
    </row>
    <row r="2396" spans="21:23">
      <c r="U2396" s="233">
        <f t="shared" si="37"/>
        <v>42186</v>
      </c>
      <c r="V2396" s="234">
        <v>42207</v>
      </c>
      <c r="W2396" s="236">
        <v>2765.1</v>
      </c>
    </row>
    <row r="2397" spans="21:23">
      <c r="U2397" s="233">
        <f t="shared" si="37"/>
        <v>42186</v>
      </c>
      <c r="V2397" s="234">
        <v>42208</v>
      </c>
      <c r="W2397" s="236">
        <v>2790.26</v>
      </c>
    </row>
    <row r="2398" spans="21:23">
      <c r="U2398" s="233">
        <f t="shared" si="37"/>
        <v>42186</v>
      </c>
      <c r="V2398" s="234">
        <v>42209</v>
      </c>
      <c r="W2398" s="236">
        <v>2807.36</v>
      </c>
    </row>
    <row r="2399" spans="21:23">
      <c r="U2399" s="233">
        <f t="shared" si="37"/>
        <v>42186</v>
      </c>
      <c r="V2399" s="234">
        <v>42210</v>
      </c>
      <c r="W2399" s="236">
        <v>2857.46</v>
      </c>
    </row>
    <row r="2400" spans="21:23">
      <c r="U2400" s="233">
        <f t="shared" si="37"/>
        <v>42186</v>
      </c>
      <c r="V2400" s="234">
        <v>42211</v>
      </c>
      <c r="W2400" s="236">
        <v>2857.46</v>
      </c>
    </row>
    <row r="2401" spans="21:23">
      <c r="U2401" s="233">
        <f t="shared" si="37"/>
        <v>42186</v>
      </c>
      <c r="V2401" s="234">
        <v>42212</v>
      </c>
      <c r="W2401" s="236">
        <v>2857.46</v>
      </c>
    </row>
    <row r="2402" spans="21:23">
      <c r="U2402" s="233">
        <f t="shared" si="37"/>
        <v>42186</v>
      </c>
      <c r="V2402" s="234">
        <v>42213</v>
      </c>
      <c r="W2402" s="236">
        <v>2854.13</v>
      </c>
    </row>
    <row r="2403" spans="21:23">
      <c r="U2403" s="233">
        <f t="shared" si="37"/>
        <v>42186</v>
      </c>
      <c r="V2403" s="234">
        <v>42214</v>
      </c>
      <c r="W2403" s="236">
        <v>2855.44</v>
      </c>
    </row>
    <row r="2404" spans="21:23">
      <c r="U2404" s="233">
        <f t="shared" si="37"/>
        <v>42186</v>
      </c>
      <c r="V2404" s="234">
        <v>42215</v>
      </c>
      <c r="W2404" s="236">
        <v>2855.32</v>
      </c>
    </row>
    <row r="2405" spans="21:23">
      <c r="U2405" s="233">
        <f t="shared" si="37"/>
        <v>42186</v>
      </c>
      <c r="V2405" s="234">
        <v>42216</v>
      </c>
      <c r="W2405" s="236">
        <v>2866.04</v>
      </c>
    </row>
    <row r="2406" spans="21:23">
      <c r="U2406" s="233">
        <f t="shared" si="37"/>
        <v>42217</v>
      </c>
      <c r="V2406" s="234">
        <v>42217</v>
      </c>
      <c r="W2406" s="236">
        <v>2862.51</v>
      </c>
    </row>
    <row r="2407" spans="21:23">
      <c r="U2407" s="233">
        <f t="shared" si="37"/>
        <v>42217</v>
      </c>
      <c r="V2407" s="234">
        <v>42218</v>
      </c>
      <c r="W2407" s="236">
        <v>2862.51</v>
      </c>
    </row>
    <row r="2408" spans="21:23">
      <c r="U2408" s="233">
        <f t="shared" si="37"/>
        <v>42217</v>
      </c>
      <c r="V2408" s="234">
        <v>42219</v>
      </c>
      <c r="W2408" s="236">
        <v>2862.51</v>
      </c>
    </row>
    <row r="2409" spans="21:23">
      <c r="U2409" s="233">
        <f t="shared" si="37"/>
        <v>42217</v>
      </c>
      <c r="V2409" s="234">
        <v>42220</v>
      </c>
      <c r="W2409" s="236">
        <v>2902.98</v>
      </c>
    </row>
    <row r="2410" spans="21:23">
      <c r="U2410" s="233">
        <f t="shared" si="37"/>
        <v>42217</v>
      </c>
      <c r="V2410" s="234">
        <v>42221</v>
      </c>
      <c r="W2410" s="236">
        <v>2906.95</v>
      </c>
    </row>
    <row r="2411" spans="21:23">
      <c r="U2411" s="233">
        <f t="shared" si="37"/>
        <v>42217</v>
      </c>
      <c r="V2411" s="234">
        <v>42222</v>
      </c>
      <c r="W2411" s="236">
        <v>2945.97</v>
      </c>
    </row>
    <row r="2412" spans="21:23">
      <c r="U2412" s="233">
        <f t="shared" si="37"/>
        <v>42217</v>
      </c>
      <c r="V2412" s="234">
        <v>42223</v>
      </c>
      <c r="W2412" s="236">
        <v>2955.31</v>
      </c>
    </row>
    <row r="2413" spans="21:23">
      <c r="U2413" s="233">
        <f t="shared" si="37"/>
        <v>42217</v>
      </c>
      <c r="V2413" s="234">
        <v>42224</v>
      </c>
      <c r="W2413" s="236">
        <v>2955.31</v>
      </c>
    </row>
    <row r="2414" spans="21:23">
      <c r="U2414" s="233">
        <f t="shared" si="37"/>
        <v>42217</v>
      </c>
      <c r="V2414" s="234">
        <v>42225</v>
      </c>
      <c r="W2414" s="236">
        <v>2955.31</v>
      </c>
    </row>
    <row r="2415" spans="21:23">
      <c r="U2415" s="233">
        <f t="shared" si="37"/>
        <v>42217</v>
      </c>
      <c r="V2415" s="234">
        <v>42226</v>
      </c>
      <c r="W2415" s="236">
        <v>2955.31</v>
      </c>
    </row>
    <row r="2416" spans="21:23">
      <c r="U2416" s="233">
        <f t="shared" si="37"/>
        <v>42217</v>
      </c>
      <c r="V2416" s="234">
        <v>42227</v>
      </c>
      <c r="W2416" s="236">
        <v>2913.45</v>
      </c>
    </row>
    <row r="2417" spans="21:23">
      <c r="U2417" s="233">
        <f t="shared" si="37"/>
        <v>42217</v>
      </c>
      <c r="V2417" s="234">
        <v>42228</v>
      </c>
      <c r="W2417" s="236">
        <v>2943.97</v>
      </c>
    </row>
    <row r="2418" spans="21:23">
      <c r="U2418" s="233">
        <f t="shared" si="37"/>
        <v>42217</v>
      </c>
      <c r="V2418" s="234">
        <v>42229</v>
      </c>
      <c r="W2418" s="236">
        <v>2937.63</v>
      </c>
    </row>
    <row r="2419" spans="21:23">
      <c r="U2419" s="233">
        <f t="shared" si="37"/>
        <v>42217</v>
      </c>
      <c r="V2419" s="234">
        <v>42230</v>
      </c>
      <c r="W2419" s="236">
        <v>2966.12</v>
      </c>
    </row>
    <row r="2420" spans="21:23">
      <c r="U2420" s="233">
        <f t="shared" si="37"/>
        <v>42217</v>
      </c>
      <c r="V2420" s="234">
        <v>42231</v>
      </c>
      <c r="W2420" s="236">
        <v>2983.12</v>
      </c>
    </row>
    <row r="2421" spans="21:23">
      <c r="U2421" s="233">
        <f t="shared" si="37"/>
        <v>42217</v>
      </c>
      <c r="V2421" s="234">
        <v>42232</v>
      </c>
      <c r="W2421" s="236">
        <v>2983.12</v>
      </c>
    </row>
    <row r="2422" spans="21:23">
      <c r="U2422" s="233">
        <f t="shared" si="37"/>
        <v>42217</v>
      </c>
      <c r="V2422" s="234">
        <v>42233</v>
      </c>
      <c r="W2422" s="236">
        <v>2983.12</v>
      </c>
    </row>
    <row r="2423" spans="21:23">
      <c r="U2423" s="233">
        <f t="shared" si="37"/>
        <v>42217</v>
      </c>
      <c r="V2423" s="234">
        <v>42234</v>
      </c>
      <c r="W2423" s="236">
        <v>2983.12</v>
      </c>
    </row>
    <row r="2424" spans="21:23">
      <c r="U2424" s="233">
        <f t="shared" si="37"/>
        <v>42217</v>
      </c>
      <c r="V2424" s="234">
        <v>42235</v>
      </c>
      <c r="W2424" s="236">
        <v>3003.35</v>
      </c>
    </row>
    <row r="2425" spans="21:23">
      <c r="U2425" s="233">
        <f t="shared" si="37"/>
        <v>42217</v>
      </c>
      <c r="V2425" s="234">
        <v>42236</v>
      </c>
      <c r="W2425" s="236">
        <v>3027.2</v>
      </c>
    </row>
    <row r="2426" spans="21:23">
      <c r="U2426" s="233">
        <f t="shared" si="37"/>
        <v>42217</v>
      </c>
      <c r="V2426" s="234">
        <v>42237</v>
      </c>
      <c r="W2426" s="236">
        <v>3053.65</v>
      </c>
    </row>
    <row r="2427" spans="21:23">
      <c r="U2427" s="233">
        <f t="shared" si="37"/>
        <v>42217</v>
      </c>
      <c r="V2427" s="234">
        <v>42238</v>
      </c>
      <c r="W2427" s="236">
        <v>3102.6</v>
      </c>
    </row>
    <row r="2428" spans="21:23">
      <c r="U2428" s="233">
        <f t="shared" si="37"/>
        <v>42217</v>
      </c>
      <c r="V2428" s="234">
        <v>42239</v>
      </c>
      <c r="W2428" s="236">
        <v>3102.6</v>
      </c>
    </row>
    <row r="2429" spans="21:23">
      <c r="U2429" s="233">
        <f t="shared" si="37"/>
        <v>42217</v>
      </c>
      <c r="V2429" s="234">
        <v>42240</v>
      </c>
      <c r="W2429" s="236">
        <v>3102.6</v>
      </c>
    </row>
    <row r="2430" spans="21:23">
      <c r="U2430" s="233">
        <f t="shared" si="37"/>
        <v>42217</v>
      </c>
      <c r="V2430" s="234">
        <v>42241</v>
      </c>
      <c r="W2430" s="236">
        <v>3208.37</v>
      </c>
    </row>
    <row r="2431" spans="21:23">
      <c r="U2431" s="233">
        <f t="shared" si="37"/>
        <v>42217</v>
      </c>
      <c r="V2431" s="234">
        <v>42242</v>
      </c>
      <c r="W2431" s="236">
        <v>3194.24</v>
      </c>
    </row>
    <row r="2432" spans="21:23">
      <c r="U2432" s="233">
        <f t="shared" si="37"/>
        <v>42217</v>
      </c>
      <c r="V2432" s="234">
        <v>42243</v>
      </c>
      <c r="W2432" s="236">
        <v>3238.51</v>
      </c>
    </row>
    <row r="2433" spans="21:23">
      <c r="U2433" s="233">
        <f t="shared" si="37"/>
        <v>42217</v>
      </c>
      <c r="V2433" s="234">
        <v>42244</v>
      </c>
      <c r="W2433" s="236">
        <v>3195.47</v>
      </c>
    </row>
    <row r="2434" spans="21:23">
      <c r="U2434" s="233">
        <f t="shared" si="37"/>
        <v>42217</v>
      </c>
      <c r="V2434" s="234">
        <v>42245</v>
      </c>
      <c r="W2434" s="236">
        <v>3101.1</v>
      </c>
    </row>
    <row r="2435" spans="21:23">
      <c r="U2435" s="233">
        <f t="shared" ref="U2435:U2498" si="38">+DATE(YEAR(V2435),MONTH(V2435),1)</f>
        <v>42217</v>
      </c>
      <c r="V2435" s="234">
        <v>42246</v>
      </c>
      <c r="W2435" s="236">
        <v>3101.1</v>
      </c>
    </row>
    <row r="2436" spans="21:23">
      <c r="U2436" s="233">
        <f t="shared" si="38"/>
        <v>42217</v>
      </c>
      <c r="V2436" s="234">
        <v>42247</v>
      </c>
      <c r="W2436" s="236">
        <v>3101.1</v>
      </c>
    </row>
    <row r="2437" spans="21:23">
      <c r="U2437" s="233">
        <f t="shared" si="38"/>
        <v>42248</v>
      </c>
      <c r="V2437" s="234">
        <v>42248</v>
      </c>
      <c r="W2437" s="236">
        <v>3079.97</v>
      </c>
    </row>
    <row r="2438" spans="21:23">
      <c r="U2438" s="233">
        <f t="shared" si="38"/>
        <v>42248</v>
      </c>
      <c r="V2438" s="234">
        <v>42249</v>
      </c>
      <c r="W2438" s="236">
        <v>3093.64</v>
      </c>
    </row>
    <row r="2439" spans="21:23">
      <c r="U2439" s="233">
        <f t="shared" si="38"/>
        <v>42248</v>
      </c>
      <c r="V2439" s="234">
        <v>42250</v>
      </c>
      <c r="W2439" s="236">
        <v>3142.34</v>
      </c>
    </row>
    <row r="2440" spans="21:23">
      <c r="U2440" s="233">
        <f t="shared" si="38"/>
        <v>42248</v>
      </c>
      <c r="V2440" s="234">
        <v>42251</v>
      </c>
      <c r="W2440" s="236">
        <v>3119.93</v>
      </c>
    </row>
    <row r="2441" spans="21:23">
      <c r="U2441" s="233">
        <f t="shared" si="38"/>
        <v>42248</v>
      </c>
      <c r="V2441" s="234">
        <v>42252</v>
      </c>
      <c r="W2441" s="236">
        <v>3113.55</v>
      </c>
    </row>
    <row r="2442" spans="21:23">
      <c r="U2442" s="233">
        <f t="shared" si="38"/>
        <v>42248</v>
      </c>
      <c r="V2442" s="234">
        <v>42253</v>
      </c>
      <c r="W2442" s="236">
        <v>3113.55</v>
      </c>
    </row>
    <row r="2443" spans="21:23">
      <c r="U2443" s="233">
        <f t="shared" si="38"/>
        <v>42248</v>
      </c>
      <c r="V2443" s="234">
        <v>42254</v>
      </c>
      <c r="W2443" s="236">
        <v>3113.55</v>
      </c>
    </row>
    <row r="2444" spans="21:23">
      <c r="U2444" s="233">
        <f t="shared" si="38"/>
        <v>42248</v>
      </c>
      <c r="V2444" s="234">
        <v>42255</v>
      </c>
      <c r="W2444" s="236">
        <v>3113.55</v>
      </c>
    </row>
    <row r="2445" spans="21:23">
      <c r="U2445" s="233">
        <f t="shared" si="38"/>
        <v>42248</v>
      </c>
      <c r="V2445" s="234">
        <v>42256</v>
      </c>
      <c r="W2445" s="236">
        <v>3138.46</v>
      </c>
    </row>
    <row r="2446" spans="21:23">
      <c r="U2446" s="233">
        <f t="shared" si="38"/>
        <v>42248</v>
      </c>
      <c r="V2446" s="234">
        <v>42257</v>
      </c>
      <c r="W2446" s="236">
        <v>3105.4</v>
      </c>
    </row>
    <row r="2447" spans="21:23">
      <c r="U2447" s="233">
        <f t="shared" si="38"/>
        <v>42248</v>
      </c>
      <c r="V2447" s="234">
        <v>42258</v>
      </c>
      <c r="W2447" s="236">
        <v>3080.57</v>
      </c>
    </row>
    <row r="2448" spans="21:23">
      <c r="U2448" s="233">
        <f t="shared" si="38"/>
        <v>42248</v>
      </c>
      <c r="V2448" s="234">
        <v>42259</v>
      </c>
      <c r="W2448" s="236">
        <v>3012.96</v>
      </c>
    </row>
    <row r="2449" spans="21:23">
      <c r="U2449" s="233">
        <f t="shared" si="38"/>
        <v>42248</v>
      </c>
      <c r="V2449" s="234">
        <v>42260</v>
      </c>
      <c r="W2449" s="236">
        <v>3012.96</v>
      </c>
    </row>
    <row r="2450" spans="21:23">
      <c r="U2450" s="233">
        <f t="shared" si="38"/>
        <v>42248</v>
      </c>
      <c r="V2450" s="234">
        <v>42261</v>
      </c>
      <c r="W2450" s="236">
        <v>3012.96</v>
      </c>
    </row>
    <row r="2451" spans="21:23">
      <c r="U2451" s="233">
        <f t="shared" si="38"/>
        <v>42248</v>
      </c>
      <c r="V2451" s="234">
        <v>42262</v>
      </c>
      <c r="W2451" s="236">
        <v>3032.59</v>
      </c>
    </row>
    <row r="2452" spans="21:23">
      <c r="U2452" s="233">
        <f t="shared" si="38"/>
        <v>42248</v>
      </c>
      <c r="V2452" s="234">
        <v>42263</v>
      </c>
      <c r="W2452" s="236">
        <v>3025.28</v>
      </c>
    </row>
    <row r="2453" spans="21:23">
      <c r="U2453" s="233">
        <f t="shared" si="38"/>
        <v>42248</v>
      </c>
      <c r="V2453" s="234">
        <v>42264</v>
      </c>
      <c r="W2453" s="236">
        <v>2989.04</v>
      </c>
    </row>
    <row r="2454" spans="21:23">
      <c r="U2454" s="233">
        <f t="shared" si="38"/>
        <v>42248</v>
      </c>
      <c r="V2454" s="234">
        <v>42265</v>
      </c>
      <c r="W2454" s="236">
        <v>2975.13</v>
      </c>
    </row>
    <row r="2455" spans="21:23">
      <c r="U2455" s="233">
        <f t="shared" si="38"/>
        <v>42248</v>
      </c>
      <c r="V2455" s="234">
        <v>42266</v>
      </c>
      <c r="W2455" s="236">
        <v>2984.9</v>
      </c>
    </row>
    <row r="2456" spans="21:23">
      <c r="U2456" s="233">
        <f t="shared" si="38"/>
        <v>42248</v>
      </c>
      <c r="V2456" s="234">
        <v>42267</v>
      </c>
      <c r="W2456" s="236">
        <v>2984.9</v>
      </c>
    </row>
    <row r="2457" spans="21:23">
      <c r="U2457" s="233">
        <f t="shared" si="38"/>
        <v>42248</v>
      </c>
      <c r="V2457" s="234">
        <v>42268</v>
      </c>
      <c r="W2457" s="236">
        <v>2984.9</v>
      </c>
    </row>
    <row r="2458" spans="21:23">
      <c r="U2458" s="233">
        <f t="shared" si="38"/>
        <v>42248</v>
      </c>
      <c r="V2458" s="234">
        <v>42269</v>
      </c>
      <c r="W2458" s="236">
        <v>3001.68</v>
      </c>
    </row>
    <row r="2459" spans="21:23">
      <c r="U2459" s="233">
        <f t="shared" si="38"/>
        <v>42248</v>
      </c>
      <c r="V2459" s="234">
        <v>42270</v>
      </c>
      <c r="W2459" s="236">
        <v>3065.74</v>
      </c>
    </row>
    <row r="2460" spans="21:23">
      <c r="U2460" s="233">
        <f t="shared" si="38"/>
        <v>42248</v>
      </c>
      <c r="V2460" s="234">
        <v>42271</v>
      </c>
      <c r="W2460" s="236">
        <v>3099.28</v>
      </c>
    </row>
    <row r="2461" spans="21:23">
      <c r="U2461" s="233">
        <f t="shared" si="38"/>
        <v>42248</v>
      </c>
      <c r="V2461" s="234">
        <v>42272</v>
      </c>
      <c r="W2461" s="236">
        <v>3135.17</v>
      </c>
    </row>
    <row r="2462" spans="21:23">
      <c r="U2462" s="233">
        <f t="shared" si="38"/>
        <v>42248</v>
      </c>
      <c r="V2462" s="234">
        <v>42273</v>
      </c>
      <c r="W2462" s="236">
        <v>3080.44</v>
      </c>
    </row>
    <row r="2463" spans="21:23">
      <c r="U2463" s="233">
        <f t="shared" si="38"/>
        <v>42248</v>
      </c>
      <c r="V2463" s="234">
        <v>42274</v>
      </c>
      <c r="W2463" s="236">
        <v>3080.44</v>
      </c>
    </row>
    <row r="2464" spans="21:23">
      <c r="U2464" s="233">
        <f t="shared" si="38"/>
        <v>42248</v>
      </c>
      <c r="V2464" s="234">
        <v>42275</v>
      </c>
      <c r="W2464" s="236">
        <v>3080.44</v>
      </c>
    </row>
    <row r="2465" spans="21:23">
      <c r="U2465" s="233">
        <f t="shared" si="38"/>
        <v>42248</v>
      </c>
      <c r="V2465" s="234">
        <v>42276</v>
      </c>
      <c r="W2465" s="236">
        <v>3096.98</v>
      </c>
    </row>
    <row r="2466" spans="21:23">
      <c r="U2466" s="233">
        <f t="shared" si="38"/>
        <v>42248</v>
      </c>
      <c r="V2466" s="234">
        <v>42277</v>
      </c>
      <c r="W2466" s="236">
        <v>3121.94</v>
      </c>
    </row>
    <row r="2467" spans="21:23">
      <c r="U2467" s="233">
        <f t="shared" si="38"/>
        <v>42278</v>
      </c>
      <c r="V2467" s="234">
        <v>42278</v>
      </c>
      <c r="W2467" s="236">
        <v>3086.75</v>
      </c>
    </row>
    <row r="2468" spans="21:23">
      <c r="U2468" s="233">
        <f t="shared" si="38"/>
        <v>42278</v>
      </c>
      <c r="V2468" s="234">
        <v>42279</v>
      </c>
      <c r="W2468" s="236">
        <v>3061.85</v>
      </c>
    </row>
    <row r="2469" spans="21:23">
      <c r="U2469" s="233">
        <f t="shared" si="38"/>
        <v>42278</v>
      </c>
      <c r="V2469" s="234">
        <v>42280</v>
      </c>
      <c r="W2469" s="236">
        <v>3034.9</v>
      </c>
    </row>
    <row r="2470" spans="21:23">
      <c r="U2470" s="233">
        <f t="shared" si="38"/>
        <v>42278</v>
      </c>
      <c r="V2470" s="234">
        <v>42281</v>
      </c>
      <c r="W2470" s="236">
        <v>3034.9</v>
      </c>
    </row>
    <row r="2471" spans="21:23">
      <c r="U2471" s="233">
        <f t="shared" si="38"/>
        <v>42278</v>
      </c>
      <c r="V2471" s="234">
        <v>42282</v>
      </c>
      <c r="W2471" s="236">
        <v>3034.9</v>
      </c>
    </row>
    <row r="2472" spans="21:23">
      <c r="U2472" s="233">
        <f t="shared" si="38"/>
        <v>42278</v>
      </c>
      <c r="V2472" s="234">
        <v>42283</v>
      </c>
      <c r="W2472" s="236">
        <v>2971.15</v>
      </c>
    </row>
    <row r="2473" spans="21:23">
      <c r="U2473" s="233">
        <f t="shared" si="38"/>
        <v>42278</v>
      </c>
      <c r="V2473" s="234">
        <v>42284</v>
      </c>
      <c r="W2473" s="236">
        <v>2913.74</v>
      </c>
    </row>
    <row r="2474" spans="21:23">
      <c r="U2474" s="233">
        <f t="shared" si="38"/>
        <v>42278</v>
      </c>
      <c r="V2474" s="234">
        <v>42285</v>
      </c>
      <c r="W2474" s="236">
        <v>2891.91</v>
      </c>
    </row>
    <row r="2475" spans="21:23">
      <c r="U2475" s="233">
        <f t="shared" si="38"/>
        <v>42278</v>
      </c>
      <c r="V2475" s="234">
        <v>42286</v>
      </c>
      <c r="W2475" s="236">
        <v>2887.21</v>
      </c>
    </row>
    <row r="2476" spans="21:23">
      <c r="U2476" s="233">
        <f t="shared" si="38"/>
        <v>42278</v>
      </c>
      <c r="V2476" s="234">
        <v>42287</v>
      </c>
      <c r="W2476" s="236">
        <v>2855.74</v>
      </c>
    </row>
    <row r="2477" spans="21:23">
      <c r="U2477" s="233">
        <f t="shared" si="38"/>
        <v>42278</v>
      </c>
      <c r="V2477" s="234">
        <v>42288</v>
      </c>
      <c r="W2477" s="236">
        <v>2855.74</v>
      </c>
    </row>
    <row r="2478" spans="21:23">
      <c r="U2478" s="233">
        <f t="shared" si="38"/>
        <v>42278</v>
      </c>
      <c r="V2478" s="234">
        <v>42289</v>
      </c>
      <c r="W2478" s="236">
        <v>2855.74</v>
      </c>
    </row>
    <row r="2479" spans="21:23">
      <c r="U2479" s="233">
        <f t="shared" si="38"/>
        <v>42278</v>
      </c>
      <c r="V2479" s="234">
        <v>42290</v>
      </c>
      <c r="W2479" s="236">
        <v>2855.74</v>
      </c>
    </row>
    <row r="2480" spans="21:23">
      <c r="U2480" s="233">
        <f t="shared" si="38"/>
        <v>42278</v>
      </c>
      <c r="V2480" s="234">
        <v>42291</v>
      </c>
      <c r="W2480" s="236">
        <v>2910.7</v>
      </c>
    </row>
    <row r="2481" spans="21:23">
      <c r="U2481" s="233">
        <f t="shared" si="38"/>
        <v>42278</v>
      </c>
      <c r="V2481" s="234">
        <v>42292</v>
      </c>
      <c r="W2481" s="236">
        <v>2928.69</v>
      </c>
    </row>
    <row r="2482" spans="21:23">
      <c r="U2482" s="233">
        <f t="shared" si="38"/>
        <v>42278</v>
      </c>
      <c r="V2482" s="234">
        <v>42293</v>
      </c>
      <c r="W2482" s="236">
        <v>2908.87</v>
      </c>
    </row>
    <row r="2483" spans="21:23">
      <c r="U2483" s="233">
        <f t="shared" si="38"/>
        <v>42278</v>
      </c>
      <c r="V2483" s="234">
        <v>42294</v>
      </c>
      <c r="W2483" s="236">
        <v>2879.89</v>
      </c>
    </row>
    <row r="2484" spans="21:23">
      <c r="U2484" s="233">
        <f t="shared" si="38"/>
        <v>42278</v>
      </c>
      <c r="V2484" s="234">
        <v>42295</v>
      </c>
      <c r="W2484" s="236">
        <v>2879.89</v>
      </c>
    </row>
    <row r="2485" spans="21:23">
      <c r="U2485" s="233">
        <f t="shared" si="38"/>
        <v>42278</v>
      </c>
      <c r="V2485" s="234">
        <v>42296</v>
      </c>
      <c r="W2485" s="236">
        <v>2879.89</v>
      </c>
    </row>
    <row r="2486" spans="21:23">
      <c r="U2486" s="233">
        <f t="shared" si="38"/>
        <v>42278</v>
      </c>
      <c r="V2486" s="234">
        <v>42297</v>
      </c>
      <c r="W2486" s="236">
        <v>2912.99</v>
      </c>
    </row>
    <row r="2487" spans="21:23">
      <c r="U2487" s="233">
        <f t="shared" si="38"/>
        <v>42278</v>
      </c>
      <c r="V2487" s="234">
        <v>42298</v>
      </c>
      <c r="W2487" s="236">
        <v>2929.19</v>
      </c>
    </row>
    <row r="2488" spans="21:23">
      <c r="U2488" s="233">
        <f t="shared" si="38"/>
        <v>42278</v>
      </c>
      <c r="V2488" s="234">
        <v>42299</v>
      </c>
      <c r="W2488" s="236">
        <v>2966.68</v>
      </c>
    </row>
    <row r="2489" spans="21:23">
      <c r="U2489" s="233">
        <f t="shared" si="38"/>
        <v>42278</v>
      </c>
      <c r="V2489" s="234">
        <v>42300</v>
      </c>
      <c r="W2489" s="236">
        <v>2925.36</v>
      </c>
    </row>
    <row r="2490" spans="21:23">
      <c r="U2490" s="233">
        <f t="shared" si="38"/>
        <v>42278</v>
      </c>
      <c r="V2490" s="234">
        <v>42301</v>
      </c>
      <c r="W2490" s="236">
        <v>2912.08</v>
      </c>
    </row>
    <row r="2491" spans="21:23">
      <c r="U2491" s="233">
        <f t="shared" si="38"/>
        <v>42278</v>
      </c>
      <c r="V2491" s="234">
        <v>42302</v>
      </c>
      <c r="W2491" s="236">
        <v>2912.08</v>
      </c>
    </row>
    <row r="2492" spans="21:23">
      <c r="U2492" s="233">
        <f t="shared" si="38"/>
        <v>42278</v>
      </c>
      <c r="V2492" s="234">
        <v>42303</v>
      </c>
      <c r="W2492" s="236">
        <v>2912.08</v>
      </c>
    </row>
    <row r="2493" spans="21:23">
      <c r="U2493" s="233">
        <f t="shared" si="38"/>
        <v>42278</v>
      </c>
      <c r="V2493" s="234">
        <v>42304</v>
      </c>
      <c r="W2493" s="236">
        <v>2918.21</v>
      </c>
    </row>
    <row r="2494" spans="21:23">
      <c r="U2494" s="233">
        <f t="shared" si="38"/>
        <v>42278</v>
      </c>
      <c r="V2494" s="234">
        <v>42305</v>
      </c>
      <c r="W2494" s="236">
        <v>2950.87</v>
      </c>
    </row>
    <row r="2495" spans="21:23">
      <c r="U2495" s="233">
        <f t="shared" si="38"/>
        <v>42278</v>
      </c>
      <c r="V2495" s="234">
        <v>42306</v>
      </c>
      <c r="W2495" s="236">
        <v>2926.75</v>
      </c>
    </row>
    <row r="2496" spans="21:23">
      <c r="U2496" s="233">
        <f t="shared" si="38"/>
        <v>42278</v>
      </c>
      <c r="V2496" s="234">
        <v>42307</v>
      </c>
      <c r="W2496" s="236">
        <v>2921.32</v>
      </c>
    </row>
    <row r="2497" spans="21:23">
      <c r="U2497" s="233">
        <f t="shared" si="38"/>
        <v>42278</v>
      </c>
      <c r="V2497" s="234">
        <v>42308</v>
      </c>
      <c r="W2497" s="236">
        <v>2897.83</v>
      </c>
    </row>
    <row r="2498" spans="21:23">
      <c r="U2498" s="233">
        <f t="shared" si="38"/>
        <v>42309</v>
      </c>
      <c r="V2498" s="234">
        <v>42309</v>
      </c>
      <c r="W2498" s="236">
        <v>2897.83</v>
      </c>
    </row>
    <row r="2499" spans="21:23">
      <c r="U2499" s="233">
        <f t="shared" ref="U2499:U2562" si="39">+DATE(YEAR(V2499),MONTH(V2499),1)</f>
        <v>42309</v>
      </c>
      <c r="V2499" s="234">
        <v>42310</v>
      </c>
      <c r="W2499" s="236">
        <v>2897.83</v>
      </c>
    </row>
    <row r="2500" spans="21:23">
      <c r="U2500" s="233">
        <f t="shared" si="39"/>
        <v>42309</v>
      </c>
      <c r="V2500" s="234">
        <v>42311</v>
      </c>
      <c r="W2500" s="236">
        <v>2897.83</v>
      </c>
    </row>
    <row r="2501" spans="21:23">
      <c r="U2501" s="233">
        <f t="shared" si="39"/>
        <v>42309</v>
      </c>
      <c r="V2501" s="234">
        <v>42312</v>
      </c>
      <c r="W2501" s="236">
        <v>2825.25</v>
      </c>
    </row>
    <row r="2502" spans="21:23">
      <c r="U2502" s="233">
        <f t="shared" si="39"/>
        <v>42309</v>
      </c>
      <c r="V2502" s="234">
        <v>42313</v>
      </c>
      <c r="W2502" s="236">
        <v>2819.63</v>
      </c>
    </row>
    <row r="2503" spans="21:23">
      <c r="U2503" s="233">
        <f t="shared" si="39"/>
        <v>42309</v>
      </c>
      <c r="V2503" s="234">
        <v>42314</v>
      </c>
      <c r="W2503" s="236">
        <v>2853.32</v>
      </c>
    </row>
    <row r="2504" spans="21:23">
      <c r="U2504" s="233">
        <f t="shared" si="39"/>
        <v>42309</v>
      </c>
      <c r="V2504" s="234">
        <v>42315</v>
      </c>
      <c r="W2504" s="236">
        <v>2896.19</v>
      </c>
    </row>
    <row r="2505" spans="21:23">
      <c r="U2505" s="233">
        <f t="shared" si="39"/>
        <v>42309</v>
      </c>
      <c r="V2505" s="234">
        <v>42316</v>
      </c>
      <c r="W2505" s="236">
        <v>2896.19</v>
      </c>
    </row>
    <row r="2506" spans="21:23">
      <c r="U2506" s="233">
        <f t="shared" si="39"/>
        <v>42309</v>
      </c>
      <c r="V2506" s="234">
        <v>42317</v>
      </c>
      <c r="W2506" s="236">
        <v>2896.19</v>
      </c>
    </row>
    <row r="2507" spans="21:23">
      <c r="U2507" s="233">
        <f t="shared" si="39"/>
        <v>42309</v>
      </c>
      <c r="V2507" s="234">
        <v>42318</v>
      </c>
      <c r="W2507" s="236">
        <v>2921.15</v>
      </c>
    </row>
    <row r="2508" spans="21:23">
      <c r="U2508" s="233">
        <f t="shared" si="39"/>
        <v>42309</v>
      </c>
      <c r="V2508" s="234">
        <v>42319</v>
      </c>
      <c r="W2508" s="236">
        <v>2935.86</v>
      </c>
    </row>
    <row r="2509" spans="21:23">
      <c r="U2509" s="233">
        <f t="shared" si="39"/>
        <v>42309</v>
      </c>
      <c r="V2509" s="234">
        <v>42320</v>
      </c>
      <c r="W2509" s="236">
        <v>2935.86</v>
      </c>
    </row>
    <row r="2510" spans="21:23">
      <c r="U2510" s="233">
        <f t="shared" si="39"/>
        <v>42309</v>
      </c>
      <c r="V2510" s="234">
        <v>42321</v>
      </c>
      <c r="W2510" s="236">
        <v>3009.36</v>
      </c>
    </row>
    <row r="2511" spans="21:23">
      <c r="U2511" s="233">
        <f t="shared" si="39"/>
        <v>42309</v>
      </c>
      <c r="V2511" s="234">
        <v>42322</v>
      </c>
      <c r="W2511" s="236">
        <v>3073.23</v>
      </c>
    </row>
    <row r="2512" spans="21:23">
      <c r="U2512" s="233">
        <f t="shared" si="39"/>
        <v>42309</v>
      </c>
      <c r="V2512" s="234">
        <v>42323</v>
      </c>
      <c r="W2512" s="236">
        <v>3073.23</v>
      </c>
    </row>
    <row r="2513" spans="21:23">
      <c r="U2513" s="233">
        <f t="shared" si="39"/>
        <v>42309</v>
      </c>
      <c r="V2513" s="234">
        <v>42324</v>
      </c>
      <c r="W2513" s="236">
        <v>3073.23</v>
      </c>
    </row>
    <row r="2514" spans="21:23">
      <c r="U2514" s="233">
        <f t="shared" si="39"/>
        <v>42309</v>
      </c>
      <c r="V2514" s="234">
        <v>42325</v>
      </c>
      <c r="W2514" s="236">
        <v>3073.23</v>
      </c>
    </row>
    <row r="2515" spans="21:23">
      <c r="U2515" s="233">
        <f t="shared" si="39"/>
        <v>42309</v>
      </c>
      <c r="V2515" s="234">
        <v>42326</v>
      </c>
      <c r="W2515" s="236">
        <v>3069.24</v>
      </c>
    </row>
    <row r="2516" spans="21:23">
      <c r="U2516" s="233">
        <f t="shared" si="39"/>
        <v>42309</v>
      </c>
      <c r="V2516" s="234">
        <v>42327</v>
      </c>
      <c r="W2516" s="236">
        <v>3108.7</v>
      </c>
    </row>
    <row r="2517" spans="21:23">
      <c r="U2517" s="233">
        <f t="shared" si="39"/>
        <v>42309</v>
      </c>
      <c r="V2517" s="234">
        <v>42328</v>
      </c>
      <c r="W2517" s="236">
        <v>3082.04</v>
      </c>
    </row>
    <row r="2518" spans="21:23">
      <c r="U2518" s="233">
        <f t="shared" si="39"/>
        <v>42309</v>
      </c>
      <c r="V2518" s="234">
        <v>42329</v>
      </c>
      <c r="W2518" s="236">
        <v>3047.31</v>
      </c>
    </row>
    <row r="2519" spans="21:23">
      <c r="U2519" s="233">
        <f t="shared" si="39"/>
        <v>42309</v>
      </c>
      <c r="V2519" s="234">
        <v>42330</v>
      </c>
      <c r="W2519" s="236">
        <v>3047.31</v>
      </c>
    </row>
    <row r="2520" spans="21:23">
      <c r="U2520" s="233">
        <f t="shared" si="39"/>
        <v>42309</v>
      </c>
      <c r="V2520" s="234">
        <v>42331</v>
      </c>
      <c r="W2520" s="236">
        <v>3047.31</v>
      </c>
    </row>
    <row r="2521" spans="21:23">
      <c r="U2521" s="233">
        <f t="shared" si="39"/>
        <v>42309</v>
      </c>
      <c r="V2521" s="234">
        <v>42332</v>
      </c>
      <c r="W2521" s="236">
        <v>3086.82</v>
      </c>
    </row>
    <row r="2522" spans="21:23">
      <c r="U2522" s="233">
        <f t="shared" si="39"/>
        <v>42309</v>
      </c>
      <c r="V2522" s="234">
        <v>42333</v>
      </c>
      <c r="W2522" s="236">
        <v>3074.35</v>
      </c>
    </row>
    <row r="2523" spans="21:23">
      <c r="U2523" s="233">
        <f t="shared" si="39"/>
        <v>42309</v>
      </c>
      <c r="V2523" s="234">
        <v>42334</v>
      </c>
      <c r="W2523" s="236">
        <v>3099.75</v>
      </c>
    </row>
    <row r="2524" spans="21:23">
      <c r="U2524" s="233">
        <f t="shared" si="39"/>
        <v>42309</v>
      </c>
      <c r="V2524" s="234">
        <v>42335</v>
      </c>
      <c r="W2524" s="236">
        <v>3099.75</v>
      </c>
    </row>
    <row r="2525" spans="21:23">
      <c r="U2525" s="233">
        <f t="shared" si="39"/>
        <v>42309</v>
      </c>
      <c r="V2525" s="234">
        <v>42336</v>
      </c>
      <c r="W2525" s="236">
        <v>3101.1</v>
      </c>
    </row>
    <row r="2526" spans="21:23">
      <c r="U2526" s="233">
        <f t="shared" si="39"/>
        <v>42309</v>
      </c>
      <c r="V2526" s="234">
        <v>42337</v>
      </c>
      <c r="W2526" s="236">
        <v>3101.1</v>
      </c>
    </row>
    <row r="2527" spans="21:23">
      <c r="U2527" s="233">
        <f t="shared" si="39"/>
        <v>42309</v>
      </c>
      <c r="V2527" s="234">
        <v>42338</v>
      </c>
      <c r="W2527" s="236">
        <v>3101.1</v>
      </c>
    </row>
    <row r="2528" spans="21:23">
      <c r="U2528" s="233">
        <f t="shared" si="39"/>
        <v>42339</v>
      </c>
      <c r="V2528" s="234">
        <v>42339</v>
      </c>
      <c r="W2528" s="236">
        <v>3142.11</v>
      </c>
    </row>
    <row r="2529" spans="21:23">
      <c r="U2529" s="233">
        <f t="shared" si="39"/>
        <v>42339</v>
      </c>
      <c r="V2529" s="234">
        <v>42340</v>
      </c>
      <c r="W2529" s="236">
        <v>3131.95</v>
      </c>
    </row>
    <row r="2530" spans="21:23">
      <c r="U2530" s="233">
        <f t="shared" si="39"/>
        <v>42339</v>
      </c>
      <c r="V2530" s="234">
        <v>42341</v>
      </c>
      <c r="W2530" s="236">
        <v>3166.67</v>
      </c>
    </row>
    <row r="2531" spans="21:23">
      <c r="U2531" s="233">
        <f t="shared" si="39"/>
        <v>42339</v>
      </c>
      <c r="V2531" s="234">
        <v>42342</v>
      </c>
      <c r="W2531" s="236">
        <v>3149.12</v>
      </c>
    </row>
    <row r="2532" spans="21:23">
      <c r="U2532" s="233">
        <f t="shared" si="39"/>
        <v>42339</v>
      </c>
      <c r="V2532" s="234">
        <v>42343</v>
      </c>
      <c r="W2532" s="236">
        <v>3179.22</v>
      </c>
    </row>
    <row r="2533" spans="21:23">
      <c r="U2533" s="233">
        <f t="shared" si="39"/>
        <v>42339</v>
      </c>
      <c r="V2533" s="234">
        <v>42344</v>
      </c>
      <c r="W2533" s="236">
        <v>3179.22</v>
      </c>
    </row>
    <row r="2534" spans="21:23">
      <c r="U2534" s="233">
        <f t="shared" si="39"/>
        <v>42339</v>
      </c>
      <c r="V2534" s="234">
        <v>42345</v>
      </c>
      <c r="W2534" s="236">
        <v>3179.22</v>
      </c>
    </row>
    <row r="2535" spans="21:23">
      <c r="U2535" s="233">
        <f t="shared" si="39"/>
        <v>42339</v>
      </c>
      <c r="V2535" s="234">
        <v>42346</v>
      </c>
      <c r="W2535" s="236">
        <v>3287.03</v>
      </c>
    </row>
    <row r="2536" spans="21:23">
      <c r="U2536" s="233">
        <f t="shared" si="39"/>
        <v>42339</v>
      </c>
      <c r="V2536" s="234">
        <v>42347</v>
      </c>
      <c r="W2536" s="236">
        <v>3287.03</v>
      </c>
    </row>
    <row r="2537" spans="21:23">
      <c r="U2537" s="233">
        <f t="shared" si="39"/>
        <v>42339</v>
      </c>
      <c r="V2537" s="234">
        <v>42348</v>
      </c>
      <c r="W2537" s="236">
        <v>3294.02</v>
      </c>
    </row>
    <row r="2538" spans="21:23">
      <c r="U2538" s="233">
        <f t="shared" si="39"/>
        <v>42339</v>
      </c>
      <c r="V2538" s="234">
        <v>42349</v>
      </c>
      <c r="W2538" s="236">
        <v>3259.56</v>
      </c>
    </row>
    <row r="2539" spans="21:23">
      <c r="U2539" s="233">
        <f t="shared" si="39"/>
        <v>42339</v>
      </c>
      <c r="V2539" s="234">
        <v>42350</v>
      </c>
      <c r="W2539" s="236">
        <v>3299.36</v>
      </c>
    </row>
    <row r="2540" spans="21:23">
      <c r="U2540" s="233">
        <f t="shared" si="39"/>
        <v>42339</v>
      </c>
      <c r="V2540" s="234">
        <v>42351</v>
      </c>
      <c r="W2540" s="236">
        <v>3299.36</v>
      </c>
    </row>
    <row r="2541" spans="21:23">
      <c r="U2541" s="233">
        <f t="shared" si="39"/>
        <v>42339</v>
      </c>
      <c r="V2541" s="234">
        <v>42352</v>
      </c>
      <c r="W2541" s="236">
        <v>3299.36</v>
      </c>
    </row>
    <row r="2542" spans="21:23">
      <c r="U2542" s="233">
        <f t="shared" si="39"/>
        <v>42339</v>
      </c>
      <c r="V2542" s="234">
        <v>42353</v>
      </c>
      <c r="W2542" s="236">
        <v>3356</v>
      </c>
    </row>
    <row r="2543" spans="21:23">
      <c r="U2543" s="233">
        <f t="shared" si="39"/>
        <v>42339</v>
      </c>
      <c r="V2543" s="234">
        <v>42354</v>
      </c>
      <c r="W2543" s="236">
        <v>3328.08</v>
      </c>
    </row>
    <row r="2544" spans="21:23">
      <c r="U2544" s="233">
        <f t="shared" si="39"/>
        <v>42339</v>
      </c>
      <c r="V2544" s="234">
        <v>42355</v>
      </c>
      <c r="W2544" s="236">
        <v>3317.72</v>
      </c>
    </row>
    <row r="2545" spans="21:23">
      <c r="U2545" s="233">
        <f t="shared" si="39"/>
        <v>42339</v>
      </c>
      <c r="V2545" s="234">
        <v>42356</v>
      </c>
      <c r="W2545" s="236">
        <v>3333.37</v>
      </c>
    </row>
    <row r="2546" spans="21:23">
      <c r="U2546" s="233">
        <f t="shared" si="39"/>
        <v>42339</v>
      </c>
      <c r="V2546" s="234">
        <v>42357</v>
      </c>
      <c r="W2546" s="236">
        <v>3337.68</v>
      </c>
    </row>
    <row r="2547" spans="21:23">
      <c r="U2547" s="233">
        <f t="shared" si="39"/>
        <v>42339</v>
      </c>
      <c r="V2547" s="234">
        <v>42358</v>
      </c>
      <c r="W2547" s="236">
        <v>3337.68</v>
      </c>
    </row>
    <row r="2548" spans="21:23">
      <c r="U2548" s="233">
        <f t="shared" si="39"/>
        <v>42339</v>
      </c>
      <c r="V2548" s="234">
        <v>42359</v>
      </c>
      <c r="W2548" s="236">
        <v>3337.68</v>
      </c>
    </row>
    <row r="2549" spans="21:23">
      <c r="U2549" s="233">
        <f t="shared" si="39"/>
        <v>42339</v>
      </c>
      <c r="V2549" s="234">
        <v>42360</v>
      </c>
      <c r="W2549" s="236">
        <v>3332.7</v>
      </c>
    </row>
    <row r="2550" spans="21:23">
      <c r="U2550" s="233">
        <f t="shared" si="39"/>
        <v>42339</v>
      </c>
      <c r="V2550" s="234">
        <v>42361</v>
      </c>
      <c r="W2550" s="236">
        <v>3307.24</v>
      </c>
    </row>
    <row r="2551" spans="21:23">
      <c r="U2551" s="233">
        <f t="shared" si="39"/>
        <v>42339</v>
      </c>
      <c r="V2551" s="234">
        <v>42362</v>
      </c>
      <c r="W2551" s="236">
        <v>3255.19</v>
      </c>
    </row>
    <row r="2552" spans="21:23">
      <c r="U2552" s="233">
        <f t="shared" si="39"/>
        <v>42339</v>
      </c>
      <c r="V2552" s="234">
        <v>42363</v>
      </c>
      <c r="W2552" s="236">
        <v>3172.03</v>
      </c>
    </row>
    <row r="2553" spans="21:23">
      <c r="U2553" s="233">
        <f t="shared" si="39"/>
        <v>42339</v>
      </c>
      <c r="V2553" s="234">
        <v>42364</v>
      </c>
      <c r="W2553" s="236">
        <v>3172.03</v>
      </c>
    </row>
    <row r="2554" spans="21:23">
      <c r="U2554" s="233">
        <f t="shared" si="39"/>
        <v>42339</v>
      </c>
      <c r="V2554" s="234">
        <v>42365</v>
      </c>
      <c r="W2554" s="236">
        <v>3172.03</v>
      </c>
    </row>
    <row r="2555" spans="21:23">
      <c r="U2555" s="233">
        <f t="shared" si="39"/>
        <v>42339</v>
      </c>
      <c r="V2555" s="234">
        <v>42366</v>
      </c>
      <c r="W2555" s="236">
        <v>3172.03</v>
      </c>
    </row>
    <row r="2556" spans="21:23">
      <c r="U2556" s="233">
        <f t="shared" si="39"/>
        <v>42339</v>
      </c>
      <c r="V2556" s="234">
        <v>42367</v>
      </c>
      <c r="W2556" s="236">
        <v>3180.87</v>
      </c>
    </row>
    <row r="2557" spans="21:23">
      <c r="U2557" s="233">
        <f t="shared" si="39"/>
        <v>42339</v>
      </c>
      <c r="V2557" s="234">
        <v>42368</v>
      </c>
      <c r="W2557" s="236">
        <v>3155.22</v>
      </c>
    </row>
    <row r="2558" spans="21:23">
      <c r="U2558" s="233">
        <f t="shared" si="39"/>
        <v>42339</v>
      </c>
      <c r="V2558" s="234">
        <v>42369</v>
      </c>
      <c r="W2558" s="236">
        <v>3149.47</v>
      </c>
    </row>
    <row r="2559" spans="21:23">
      <c r="U2559" s="233">
        <f t="shared" si="39"/>
        <v>42370</v>
      </c>
      <c r="V2559" s="234">
        <v>42370</v>
      </c>
      <c r="W2559" s="236">
        <v>3149.47</v>
      </c>
    </row>
    <row r="2560" spans="21:23">
      <c r="U2560" s="233">
        <f t="shared" si="39"/>
        <v>42370</v>
      </c>
      <c r="V2560" s="234">
        <v>42371</v>
      </c>
      <c r="W2560" s="236">
        <v>3149.47</v>
      </c>
    </row>
    <row r="2561" spans="21:23">
      <c r="U2561" s="233">
        <f t="shared" si="39"/>
        <v>42370</v>
      </c>
      <c r="V2561" s="234">
        <v>42372</v>
      </c>
      <c r="W2561" s="236">
        <v>3149.47</v>
      </c>
    </row>
    <row r="2562" spans="21:23">
      <c r="U2562" s="233">
        <f t="shared" si="39"/>
        <v>42370</v>
      </c>
      <c r="V2562" s="234">
        <v>42373</v>
      </c>
      <c r="W2562" s="236">
        <v>3149.47</v>
      </c>
    </row>
    <row r="2563" spans="21:23">
      <c r="U2563" s="233">
        <f t="shared" ref="U2563:U2626" si="40">+DATE(YEAR(V2563),MONTH(V2563),1)</f>
        <v>42370</v>
      </c>
      <c r="V2563" s="234">
        <v>42374</v>
      </c>
      <c r="W2563" s="236">
        <v>3213.24</v>
      </c>
    </row>
    <row r="2564" spans="21:23">
      <c r="U2564" s="233">
        <f t="shared" si="40"/>
        <v>42370</v>
      </c>
      <c r="V2564" s="234">
        <v>42375</v>
      </c>
      <c r="W2564" s="236">
        <v>3203.86</v>
      </c>
    </row>
    <row r="2565" spans="21:23">
      <c r="U2565" s="233">
        <f t="shared" si="40"/>
        <v>42370</v>
      </c>
      <c r="V2565" s="234">
        <v>42376</v>
      </c>
      <c r="W2565" s="236">
        <v>3250.69</v>
      </c>
    </row>
    <row r="2566" spans="21:23">
      <c r="U2566" s="233">
        <f t="shared" si="40"/>
        <v>42370</v>
      </c>
      <c r="V2566" s="234">
        <v>42377</v>
      </c>
      <c r="W2566" s="236">
        <v>3287.28</v>
      </c>
    </row>
    <row r="2567" spans="21:23">
      <c r="U2567" s="233">
        <f t="shared" si="40"/>
        <v>42370</v>
      </c>
      <c r="V2567" s="234">
        <v>42378</v>
      </c>
      <c r="W2567" s="236">
        <v>3268.37</v>
      </c>
    </row>
    <row r="2568" spans="21:23">
      <c r="U2568" s="233">
        <f t="shared" si="40"/>
        <v>42370</v>
      </c>
      <c r="V2568" s="234">
        <v>42379</v>
      </c>
      <c r="W2568" s="236">
        <v>3268.37</v>
      </c>
    </row>
    <row r="2569" spans="21:23">
      <c r="U2569" s="233">
        <f t="shared" si="40"/>
        <v>42370</v>
      </c>
      <c r="V2569" s="234">
        <v>42380</v>
      </c>
      <c r="W2569" s="236">
        <v>3268.37</v>
      </c>
    </row>
    <row r="2570" spans="21:23">
      <c r="U2570" s="233">
        <f t="shared" si="40"/>
        <v>42370</v>
      </c>
      <c r="V2570" s="234">
        <v>42381</v>
      </c>
      <c r="W2570" s="236">
        <v>3268.37</v>
      </c>
    </row>
    <row r="2571" spans="21:23">
      <c r="U2571" s="233">
        <f t="shared" si="40"/>
        <v>42370</v>
      </c>
      <c r="V2571" s="234">
        <v>42382</v>
      </c>
      <c r="W2571" s="236">
        <v>3246.51</v>
      </c>
    </row>
    <row r="2572" spans="21:23">
      <c r="U2572" s="233">
        <f t="shared" si="40"/>
        <v>42370</v>
      </c>
      <c r="V2572" s="234">
        <v>42383</v>
      </c>
      <c r="W2572" s="236">
        <v>3235.45</v>
      </c>
    </row>
    <row r="2573" spans="21:23">
      <c r="U2573" s="233">
        <f t="shared" si="40"/>
        <v>42370</v>
      </c>
      <c r="V2573" s="234">
        <v>42384</v>
      </c>
      <c r="W2573" s="236">
        <v>3240.71</v>
      </c>
    </row>
    <row r="2574" spans="21:23">
      <c r="U2574" s="233">
        <f t="shared" si="40"/>
        <v>42370</v>
      </c>
      <c r="V2574" s="234">
        <v>42385</v>
      </c>
      <c r="W2574" s="236">
        <v>3293.94</v>
      </c>
    </row>
    <row r="2575" spans="21:23">
      <c r="U2575" s="233">
        <f t="shared" si="40"/>
        <v>42370</v>
      </c>
      <c r="V2575" s="234">
        <v>42386</v>
      </c>
      <c r="W2575" s="236">
        <v>3293.94</v>
      </c>
    </row>
    <row r="2576" spans="21:23">
      <c r="U2576" s="233">
        <f t="shared" si="40"/>
        <v>42370</v>
      </c>
      <c r="V2576" s="234">
        <v>42387</v>
      </c>
      <c r="W2576" s="236">
        <v>3293.94</v>
      </c>
    </row>
    <row r="2577" spans="21:23">
      <c r="U2577" s="233">
        <f t="shared" si="40"/>
        <v>42370</v>
      </c>
      <c r="V2577" s="234">
        <v>42388</v>
      </c>
      <c r="W2577" s="236">
        <v>3293.94</v>
      </c>
    </row>
    <row r="2578" spans="21:23">
      <c r="U2578" s="233">
        <f t="shared" si="40"/>
        <v>42370</v>
      </c>
      <c r="V2578" s="234">
        <v>42389</v>
      </c>
      <c r="W2578" s="236">
        <v>3297.46</v>
      </c>
    </row>
    <row r="2579" spans="21:23">
      <c r="U2579" s="233">
        <f t="shared" si="40"/>
        <v>42370</v>
      </c>
      <c r="V2579" s="234">
        <v>42390</v>
      </c>
      <c r="W2579" s="236">
        <v>3357.67</v>
      </c>
    </row>
    <row r="2580" spans="21:23">
      <c r="U2580" s="233">
        <f t="shared" si="40"/>
        <v>42370</v>
      </c>
      <c r="V2580" s="234">
        <v>42391</v>
      </c>
      <c r="W2580" s="236">
        <v>3368.49</v>
      </c>
    </row>
    <row r="2581" spans="21:23">
      <c r="U2581" s="233">
        <f t="shared" si="40"/>
        <v>42370</v>
      </c>
      <c r="V2581" s="234">
        <v>42392</v>
      </c>
      <c r="W2581" s="236">
        <v>3281.74</v>
      </c>
    </row>
    <row r="2582" spans="21:23">
      <c r="U2582" s="233">
        <f t="shared" si="40"/>
        <v>42370</v>
      </c>
      <c r="V2582" s="234">
        <v>42393</v>
      </c>
      <c r="W2582" s="236">
        <v>3281.74</v>
      </c>
    </row>
    <row r="2583" spans="21:23">
      <c r="U2583" s="233">
        <f t="shared" si="40"/>
        <v>42370</v>
      </c>
      <c r="V2583" s="234">
        <v>42394</v>
      </c>
      <c r="W2583" s="236">
        <v>3281.74</v>
      </c>
    </row>
    <row r="2584" spans="21:23">
      <c r="U2584" s="233">
        <f t="shared" si="40"/>
        <v>42370</v>
      </c>
      <c r="V2584" s="234">
        <v>42395</v>
      </c>
      <c r="W2584" s="236">
        <v>3362.38</v>
      </c>
    </row>
    <row r="2585" spans="21:23">
      <c r="U2585" s="233">
        <f t="shared" si="40"/>
        <v>42370</v>
      </c>
      <c r="V2585" s="234">
        <v>42396</v>
      </c>
      <c r="W2585" s="236">
        <v>3375.8</v>
      </c>
    </row>
    <row r="2586" spans="21:23">
      <c r="U2586" s="233">
        <f t="shared" si="40"/>
        <v>42370</v>
      </c>
      <c r="V2586" s="234">
        <v>42397</v>
      </c>
      <c r="W2586" s="236">
        <v>3366.63</v>
      </c>
    </row>
    <row r="2587" spans="21:23">
      <c r="U2587" s="233">
        <f t="shared" si="40"/>
        <v>42370</v>
      </c>
      <c r="V2587" s="234">
        <v>42398</v>
      </c>
      <c r="W2587" s="236">
        <v>3302.92</v>
      </c>
    </row>
    <row r="2588" spans="21:23">
      <c r="U2588" s="233">
        <f t="shared" si="40"/>
        <v>42370</v>
      </c>
      <c r="V2588" s="234">
        <v>42399</v>
      </c>
      <c r="W2588" s="236">
        <v>3287.31</v>
      </c>
    </row>
    <row r="2589" spans="21:23">
      <c r="U2589" s="233">
        <f t="shared" si="40"/>
        <v>42370</v>
      </c>
      <c r="V2589" s="234">
        <v>42400</v>
      </c>
      <c r="W2589" s="236">
        <v>3287.31</v>
      </c>
    </row>
    <row r="2590" spans="21:23">
      <c r="U2590" s="233">
        <f t="shared" si="40"/>
        <v>42401</v>
      </c>
      <c r="V2590" s="234">
        <v>42401</v>
      </c>
      <c r="W2590" s="236">
        <v>3287.31</v>
      </c>
    </row>
    <row r="2591" spans="21:23">
      <c r="U2591" s="233">
        <f t="shared" si="40"/>
        <v>42401</v>
      </c>
      <c r="V2591" s="234">
        <v>42402</v>
      </c>
      <c r="W2591" s="236">
        <v>3326.82</v>
      </c>
    </row>
    <row r="2592" spans="21:23">
      <c r="U2592" s="233">
        <f t="shared" si="40"/>
        <v>42401</v>
      </c>
      <c r="V2592" s="234">
        <v>42403</v>
      </c>
      <c r="W2592" s="236">
        <v>3387.69</v>
      </c>
    </row>
    <row r="2593" spans="21:23">
      <c r="U2593" s="233">
        <f t="shared" si="40"/>
        <v>42401</v>
      </c>
      <c r="V2593" s="234">
        <v>42404</v>
      </c>
      <c r="W2593" s="236">
        <v>3382.2</v>
      </c>
    </row>
    <row r="2594" spans="21:23">
      <c r="U2594" s="233">
        <f t="shared" si="40"/>
        <v>42401</v>
      </c>
      <c r="V2594" s="234">
        <v>42405</v>
      </c>
      <c r="W2594" s="236">
        <v>3315.75</v>
      </c>
    </row>
    <row r="2595" spans="21:23">
      <c r="U2595" s="233">
        <f t="shared" si="40"/>
        <v>42401</v>
      </c>
      <c r="V2595" s="234">
        <v>42406</v>
      </c>
      <c r="W2595" s="236">
        <v>3320.49</v>
      </c>
    </row>
    <row r="2596" spans="21:23">
      <c r="U2596" s="233">
        <f t="shared" si="40"/>
        <v>42401</v>
      </c>
      <c r="V2596" s="234">
        <v>42407</v>
      </c>
      <c r="W2596" s="236">
        <v>3320.49</v>
      </c>
    </row>
    <row r="2597" spans="21:23">
      <c r="U2597" s="233">
        <f t="shared" si="40"/>
        <v>42401</v>
      </c>
      <c r="V2597" s="234">
        <v>42408</v>
      </c>
      <c r="W2597" s="236">
        <v>3320.49</v>
      </c>
    </row>
    <row r="2598" spans="21:23">
      <c r="U2598" s="233">
        <f t="shared" si="40"/>
        <v>42401</v>
      </c>
      <c r="V2598" s="234">
        <v>42409</v>
      </c>
      <c r="W2598" s="236">
        <v>3367.02</v>
      </c>
    </row>
    <row r="2599" spans="21:23">
      <c r="U2599" s="233">
        <f t="shared" si="40"/>
        <v>42401</v>
      </c>
      <c r="V2599" s="234">
        <v>42410</v>
      </c>
      <c r="W2599" s="236">
        <v>3391.93</v>
      </c>
    </row>
    <row r="2600" spans="21:23">
      <c r="U2600" s="233">
        <f t="shared" si="40"/>
        <v>42401</v>
      </c>
      <c r="V2600" s="234">
        <v>42411</v>
      </c>
      <c r="W2600" s="236">
        <v>3385.65</v>
      </c>
    </row>
    <row r="2601" spans="21:23">
      <c r="U2601" s="233">
        <f t="shared" si="40"/>
        <v>42401</v>
      </c>
      <c r="V2601" s="234">
        <v>42412</v>
      </c>
      <c r="W2601" s="236">
        <v>3434.89</v>
      </c>
    </row>
    <row r="2602" spans="21:23">
      <c r="U2602" s="233">
        <f t="shared" si="40"/>
        <v>42401</v>
      </c>
      <c r="V2602" s="234">
        <v>42413</v>
      </c>
      <c r="W2602" s="236">
        <v>3409.82</v>
      </c>
    </row>
    <row r="2603" spans="21:23">
      <c r="U2603" s="233">
        <f t="shared" si="40"/>
        <v>42401</v>
      </c>
      <c r="V2603" s="234">
        <v>42414</v>
      </c>
      <c r="W2603" s="236">
        <v>3409.82</v>
      </c>
    </row>
    <row r="2604" spans="21:23">
      <c r="U2604" s="233">
        <f t="shared" si="40"/>
        <v>42401</v>
      </c>
      <c r="V2604" s="234">
        <v>42415</v>
      </c>
      <c r="W2604" s="236">
        <v>3409.82</v>
      </c>
    </row>
    <row r="2605" spans="21:23">
      <c r="U2605" s="233">
        <f t="shared" si="40"/>
        <v>42401</v>
      </c>
      <c r="V2605" s="234">
        <v>42416</v>
      </c>
      <c r="W2605" s="236">
        <v>3409.82</v>
      </c>
    </row>
    <row r="2606" spans="21:23">
      <c r="U2606" s="233">
        <f t="shared" si="40"/>
        <v>42401</v>
      </c>
      <c r="V2606" s="234">
        <v>42417</v>
      </c>
      <c r="W2606" s="236">
        <v>3406.87</v>
      </c>
    </row>
    <row r="2607" spans="21:23">
      <c r="U2607" s="233">
        <f t="shared" si="40"/>
        <v>42401</v>
      </c>
      <c r="V2607" s="234">
        <v>42418</v>
      </c>
      <c r="W2607" s="236">
        <v>3391.87</v>
      </c>
    </row>
    <row r="2608" spans="21:23">
      <c r="U2608" s="233">
        <f t="shared" si="40"/>
        <v>42401</v>
      </c>
      <c r="V2608" s="234">
        <v>42419</v>
      </c>
      <c r="W2608" s="236">
        <v>3338.03</v>
      </c>
    </row>
    <row r="2609" spans="21:23">
      <c r="U2609" s="233">
        <f t="shared" si="40"/>
        <v>42401</v>
      </c>
      <c r="V2609" s="234">
        <v>42420</v>
      </c>
      <c r="W2609" s="236">
        <v>3356.78</v>
      </c>
    </row>
    <row r="2610" spans="21:23">
      <c r="U2610" s="233">
        <f t="shared" si="40"/>
        <v>42401</v>
      </c>
      <c r="V2610" s="234">
        <v>42421</v>
      </c>
      <c r="W2610" s="236">
        <v>3356.78</v>
      </c>
    </row>
    <row r="2611" spans="21:23">
      <c r="U2611" s="233">
        <f t="shared" si="40"/>
        <v>42401</v>
      </c>
      <c r="V2611" s="234">
        <v>42422</v>
      </c>
      <c r="W2611" s="236">
        <v>3356.78</v>
      </c>
    </row>
    <row r="2612" spans="21:23">
      <c r="U2612" s="233">
        <f t="shared" si="40"/>
        <v>42401</v>
      </c>
      <c r="V2612" s="234">
        <v>42423</v>
      </c>
      <c r="W2612" s="236">
        <v>3314.24</v>
      </c>
    </row>
    <row r="2613" spans="21:23">
      <c r="U2613" s="233">
        <f t="shared" si="40"/>
        <v>42401</v>
      </c>
      <c r="V2613" s="234">
        <v>42424</v>
      </c>
      <c r="W2613" s="236">
        <v>3322.54</v>
      </c>
    </row>
    <row r="2614" spans="21:23">
      <c r="U2614" s="233">
        <f t="shared" si="40"/>
        <v>42401</v>
      </c>
      <c r="V2614" s="234">
        <v>42425</v>
      </c>
      <c r="W2614" s="236">
        <v>3341.69</v>
      </c>
    </row>
    <row r="2615" spans="21:23">
      <c r="U2615" s="233">
        <f t="shared" si="40"/>
        <v>42401</v>
      </c>
      <c r="V2615" s="234">
        <v>42426</v>
      </c>
      <c r="W2615" s="236">
        <v>3310.16</v>
      </c>
    </row>
    <row r="2616" spans="21:23">
      <c r="U2616" s="233">
        <f t="shared" si="40"/>
        <v>42401</v>
      </c>
      <c r="V2616" s="234">
        <v>42427</v>
      </c>
      <c r="W2616" s="236">
        <v>3306</v>
      </c>
    </row>
    <row r="2617" spans="21:23">
      <c r="U2617" s="233">
        <f t="shared" si="40"/>
        <v>42401</v>
      </c>
      <c r="V2617" s="234">
        <v>42428</v>
      </c>
      <c r="W2617" s="236">
        <v>3306</v>
      </c>
    </row>
    <row r="2618" spans="21:23">
      <c r="U2618" s="233">
        <f t="shared" si="40"/>
        <v>42401</v>
      </c>
      <c r="V2618" s="234">
        <v>42429</v>
      </c>
      <c r="W2618" s="236">
        <v>3306</v>
      </c>
    </row>
    <row r="2619" spans="21:23">
      <c r="U2619" s="233">
        <f t="shared" si="40"/>
        <v>42430</v>
      </c>
      <c r="V2619" s="234">
        <v>42430</v>
      </c>
      <c r="W2619" s="236">
        <v>3319.8</v>
      </c>
    </row>
    <row r="2620" spans="21:23">
      <c r="U2620" s="233">
        <f t="shared" si="40"/>
        <v>42430</v>
      </c>
      <c r="V2620" s="234">
        <v>42431</v>
      </c>
      <c r="W2620" s="236">
        <v>3268.86</v>
      </c>
    </row>
    <row r="2621" spans="21:23">
      <c r="U2621" s="233">
        <f t="shared" si="40"/>
        <v>42430</v>
      </c>
      <c r="V2621" s="234">
        <v>42432</v>
      </c>
      <c r="W2621" s="236">
        <v>3205.6</v>
      </c>
    </row>
    <row r="2622" spans="21:23">
      <c r="U2622" s="233">
        <f t="shared" si="40"/>
        <v>42430</v>
      </c>
      <c r="V2622" s="234">
        <v>42433</v>
      </c>
      <c r="W2622" s="236">
        <v>3203.03</v>
      </c>
    </row>
    <row r="2623" spans="21:23">
      <c r="U2623" s="233">
        <f t="shared" si="40"/>
        <v>42430</v>
      </c>
      <c r="V2623" s="234">
        <v>42434</v>
      </c>
      <c r="W2623" s="236">
        <v>3163.25</v>
      </c>
    </row>
    <row r="2624" spans="21:23">
      <c r="U2624" s="233">
        <f t="shared" si="40"/>
        <v>42430</v>
      </c>
      <c r="V2624" s="234">
        <v>42435</v>
      </c>
      <c r="W2624" s="236">
        <v>3163.25</v>
      </c>
    </row>
    <row r="2625" spans="21:23">
      <c r="U2625" s="233">
        <f t="shared" si="40"/>
        <v>42430</v>
      </c>
      <c r="V2625" s="234">
        <v>42436</v>
      </c>
      <c r="W2625" s="236">
        <v>3163.25</v>
      </c>
    </row>
    <row r="2626" spans="21:23">
      <c r="U2626" s="233">
        <f t="shared" si="40"/>
        <v>42430</v>
      </c>
      <c r="V2626" s="234">
        <v>42437</v>
      </c>
      <c r="W2626" s="236">
        <v>3135.28</v>
      </c>
    </row>
    <row r="2627" spans="21:23">
      <c r="U2627" s="233">
        <f t="shared" ref="U2627:U2690" si="41">+DATE(YEAR(V2627),MONTH(V2627),1)</f>
        <v>42430</v>
      </c>
      <c r="V2627" s="234">
        <v>42438</v>
      </c>
      <c r="W2627" s="236">
        <v>3155.9</v>
      </c>
    </row>
    <row r="2628" spans="21:23">
      <c r="U2628" s="233">
        <f t="shared" si="41"/>
        <v>42430</v>
      </c>
      <c r="V2628" s="234">
        <v>42439</v>
      </c>
      <c r="W2628" s="236">
        <v>3192.49</v>
      </c>
    </row>
    <row r="2629" spans="21:23">
      <c r="U2629" s="233">
        <f t="shared" si="41"/>
        <v>42430</v>
      </c>
      <c r="V2629" s="234">
        <v>42440</v>
      </c>
      <c r="W2629" s="236">
        <v>3204.27</v>
      </c>
    </row>
    <row r="2630" spans="21:23">
      <c r="U2630" s="233">
        <f t="shared" si="41"/>
        <v>42430</v>
      </c>
      <c r="V2630" s="234">
        <v>42441</v>
      </c>
      <c r="W2630" s="236">
        <v>3164.12</v>
      </c>
    </row>
    <row r="2631" spans="21:23">
      <c r="U2631" s="233">
        <f t="shared" si="41"/>
        <v>42430</v>
      </c>
      <c r="V2631" s="234">
        <v>42442</v>
      </c>
      <c r="W2631" s="236">
        <v>3164.12</v>
      </c>
    </row>
    <row r="2632" spans="21:23">
      <c r="U2632" s="233">
        <f t="shared" si="41"/>
        <v>42430</v>
      </c>
      <c r="V2632" s="234">
        <v>42443</v>
      </c>
      <c r="W2632" s="236">
        <v>3164.12</v>
      </c>
    </row>
    <row r="2633" spans="21:23">
      <c r="U2633" s="233">
        <f t="shared" si="41"/>
        <v>42430</v>
      </c>
      <c r="V2633" s="234">
        <v>42444</v>
      </c>
      <c r="W2633" s="236">
        <v>3175.95</v>
      </c>
    </row>
    <row r="2634" spans="21:23">
      <c r="U2634" s="233">
        <f t="shared" si="41"/>
        <v>42430</v>
      </c>
      <c r="V2634" s="234">
        <v>42445</v>
      </c>
      <c r="W2634" s="236">
        <v>3175.88</v>
      </c>
    </row>
    <row r="2635" spans="21:23">
      <c r="U2635" s="233">
        <f t="shared" si="41"/>
        <v>42430</v>
      </c>
      <c r="V2635" s="234">
        <v>42446</v>
      </c>
      <c r="W2635" s="236">
        <v>3155.9</v>
      </c>
    </row>
    <row r="2636" spans="21:23">
      <c r="U2636" s="233">
        <f t="shared" si="41"/>
        <v>42430</v>
      </c>
      <c r="V2636" s="234">
        <v>42447</v>
      </c>
      <c r="W2636" s="236">
        <v>3087.39</v>
      </c>
    </row>
    <row r="2637" spans="21:23">
      <c r="U2637" s="233">
        <f t="shared" si="41"/>
        <v>42430</v>
      </c>
      <c r="V2637" s="234">
        <v>42448</v>
      </c>
      <c r="W2637" s="236">
        <v>3065.79</v>
      </c>
    </row>
    <row r="2638" spans="21:23">
      <c r="U2638" s="233">
        <f t="shared" si="41"/>
        <v>42430</v>
      </c>
      <c r="V2638" s="234">
        <v>42449</v>
      </c>
      <c r="W2638" s="236">
        <v>3065.79</v>
      </c>
    </row>
    <row r="2639" spans="21:23">
      <c r="U2639" s="233">
        <f t="shared" si="41"/>
        <v>42430</v>
      </c>
      <c r="V2639" s="234">
        <v>42450</v>
      </c>
      <c r="W2639" s="236">
        <v>3065.79</v>
      </c>
    </row>
    <row r="2640" spans="21:23">
      <c r="U2640" s="233">
        <f t="shared" si="41"/>
        <v>42430</v>
      </c>
      <c r="V2640" s="234">
        <v>42451</v>
      </c>
      <c r="W2640" s="236">
        <v>3065.79</v>
      </c>
    </row>
    <row r="2641" spans="21:23">
      <c r="U2641" s="233">
        <f t="shared" si="41"/>
        <v>42430</v>
      </c>
      <c r="V2641" s="234">
        <v>42452</v>
      </c>
      <c r="W2641" s="236">
        <v>3050.31</v>
      </c>
    </row>
    <row r="2642" spans="21:23">
      <c r="U2642" s="233">
        <f t="shared" si="41"/>
        <v>42430</v>
      </c>
      <c r="V2642" s="234">
        <v>42453</v>
      </c>
      <c r="W2642" s="236">
        <v>3058.8</v>
      </c>
    </row>
    <row r="2643" spans="21:23">
      <c r="U2643" s="233">
        <f t="shared" si="41"/>
        <v>42430</v>
      </c>
      <c r="V2643" s="234">
        <v>42454</v>
      </c>
      <c r="W2643" s="236">
        <v>3058.8</v>
      </c>
    </row>
    <row r="2644" spans="21:23">
      <c r="U2644" s="233">
        <f t="shared" si="41"/>
        <v>42430</v>
      </c>
      <c r="V2644" s="234">
        <v>42455</v>
      </c>
      <c r="W2644" s="236">
        <v>3058.8</v>
      </c>
    </row>
    <row r="2645" spans="21:23">
      <c r="U2645" s="233">
        <f t="shared" si="41"/>
        <v>42430</v>
      </c>
      <c r="V2645" s="234">
        <v>42456</v>
      </c>
      <c r="W2645" s="236">
        <v>3058.8</v>
      </c>
    </row>
    <row r="2646" spans="21:23">
      <c r="U2646" s="233">
        <f t="shared" si="41"/>
        <v>42430</v>
      </c>
      <c r="V2646" s="234">
        <v>42457</v>
      </c>
      <c r="W2646" s="236">
        <v>3058.8</v>
      </c>
    </row>
    <row r="2647" spans="21:23">
      <c r="U2647" s="233">
        <f t="shared" si="41"/>
        <v>42430</v>
      </c>
      <c r="V2647" s="234">
        <v>42458</v>
      </c>
      <c r="W2647" s="236">
        <v>3047.85</v>
      </c>
    </row>
    <row r="2648" spans="21:23">
      <c r="U2648" s="233">
        <f t="shared" si="41"/>
        <v>42430</v>
      </c>
      <c r="V2648" s="234">
        <v>42459</v>
      </c>
      <c r="W2648" s="236">
        <v>3052.33</v>
      </c>
    </row>
    <row r="2649" spans="21:23">
      <c r="U2649" s="233">
        <f t="shared" si="41"/>
        <v>42430</v>
      </c>
      <c r="V2649" s="234">
        <v>42460</v>
      </c>
      <c r="W2649" s="236">
        <v>3022.35</v>
      </c>
    </row>
    <row r="2650" spans="21:23">
      <c r="U2650" s="233">
        <f t="shared" si="41"/>
        <v>42461</v>
      </c>
      <c r="V2650" s="234">
        <v>42461</v>
      </c>
      <c r="W2650" s="236">
        <v>3000.63</v>
      </c>
    </row>
    <row r="2651" spans="21:23">
      <c r="U2651" s="233">
        <f t="shared" si="41"/>
        <v>42461</v>
      </c>
      <c r="V2651" s="234">
        <v>42462</v>
      </c>
      <c r="W2651" s="236">
        <v>3038.48</v>
      </c>
    </row>
    <row r="2652" spans="21:23">
      <c r="U2652" s="233">
        <f t="shared" si="41"/>
        <v>42461</v>
      </c>
      <c r="V2652" s="234">
        <v>42463</v>
      </c>
      <c r="W2652" s="236">
        <v>3038.48</v>
      </c>
    </row>
    <row r="2653" spans="21:23">
      <c r="U2653" s="233">
        <f t="shared" si="41"/>
        <v>42461</v>
      </c>
      <c r="V2653" s="234">
        <v>42464</v>
      </c>
      <c r="W2653" s="236">
        <v>3038.48</v>
      </c>
    </row>
    <row r="2654" spans="21:23">
      <c r="U2654" s="233">
        <f t="shared" si="41"/>
        <v>42461</v>
      </c>
      <c r="V2654" s="234">
        <v>42465</v>
      </c>
      <c r="W2654" s="236">
        <v>3066.94</v>
      </c>
    </row>
    <row r="2655" spans="21:23">
      <c r="U2655" s="233">
        <f t="shared" si="41"/>
        <v>42461</v>
      </c>
      <c r="V2655" s="234">
        <v>42466</v>
      </c>
      <c r="W2655" s="236">
        <v>3085.82</v>
      </c>
    </row>
    <row r="2656" spans="21:23">
      <c r="U2656" s="233">
        <f t="shared" si="41"/>
        <v>42461</v>
      </c>
      <c r="V2656" s="234">
        <v>42467</v>
      </c>
      <c r="W2656" s="236">
        <v>3081.39</v>
      </c>
    </row>
    <row r="2657" spans="21:23">
      <c r="U2657" s="233">
        <f t="shared" si="41"/>
        <v>42461</v>
      </c>
      <c r="V2657" s="234">
        <v>42468</v>
      </c>
      <c r="W2657" s="236">
        <v>3109.6</v>
      </c>
    </row>
    <row r="2658" spans="21:23">
      <c r="U2658" s="233">
        <f t="shared" si="41"/>
        <v>42461</v>
      </c>
      <c r="V2658" s="234">
        <v>42469</v>
      </c>
      <c r="W2658" s="236">
        <v>3076.29</v>
      </c>
    </row>
    <row r="2659" spans="21:23">
      <c r="U2659" s="233">
        <f t="shared" si="41"/>
        <v>42461</v>
      </c>
      <c r="V2659" s="234">
        <v>42470</v>
      </c>
      <c r="W2659" s="236">
        <v>3076.29</v>
      </c>
    </row>
    <row r="2660" spans="21:23">
      <c r="U2660" s="233">
        <f t="shared" si="41"/>
        <v>42461</v>
      </c>
      <c r="V2660" s="234">
        <v>42471</v>
      </c>
      <c r="W2660" s="236">
        <v>3076.29</v>
      </c>
    </row>
    <row r="2661" spans="21:23">
      <c r="U2661" s="233">
        <f t="shared" si="41"/>
        <v>42461</v>
      </c>
      <c r="V2661" s="234">
        <v>42472</v>
      </c>
      <c r="W2661" s="236">
        <v>3057.96</v>
      </c>
    </row>
    <row r="2662" spans="21:23">
      <c r="U2662" s="233">
        <f t="shared" si="41"/>
        <v>42461</v>
      </c>
      <c r="V2662" s="234">
        <v>42473</v>
      </c>
      <c r="W2662" s="236">
        <v>3036.57</v>
      </c>
    </row>
    <row r="2663" spans="21:23">
      <c r="U2663" s="233">
        <f t="shared" si="41"/>
        <v>42461</v>
      </c>
      <c r="V2663" s="234">
        <v>42474</v>
      </c>
      <c r="W2663" s="236">
        <v>3006.35</v>
      </c>
    </row>
    <row r="2664" spans="21:23">
      <c r="U2664" s="233">
        <f t="shared" si="41"/>
        <v>42461</v>
      </c>
      <c r="V2664" s="234">
        <v>42475</v>
      </c>
      <c r="W2664" s="236">
        <v>3000.78</v>
      </c>
    </row>
    <row r="2665" spans="21:23">
      <c r="U2665" s="233">
        <f t="shared" si="41"/>
        <v>42461</v>
      </c>
      <c r="V2665" s="234">
        <v>42476</v>
      </c>
      <c r="W2665" s="236">
        <v>2999.38</v>
      </c>
    </row>
    <row r="2666" spans="21:23">
      <c r="U2666" s="233">
        <f t="shared" si="41"/>
        <v>42461</v>
      </c>
      <c r="V2666" s="234">
        <v>42477</v>
      </c>
      <c r="W2666" s="236">
        <v>2999.38</v>
      </c>
    </row>
    <row r="2667" spans="21:23">
      <c r="U2667" s="233">
        <f t="shared" si="41"/>
        <v>42461</v>
      </c>
      <c r="V2667" s="234">
        <v>42478</v>
      </c>
      <c r="W2667" s="236">
        <v>2999.38</v>
      </c>
    </row>
    <row r="2668" spans="21:23">
      <c r="U2668" s="233">
        <f t="shared" si="41"/>
        <v>42461</v>
      </c>
      <c r="V2668" s="234">
        <v>42479</v>
      </c>
      <c r="W2668" s="236">
        <v>2995.86</v>
      </c>
    </row>
    <row r="2669" spans="21:23">
      <c r="U2669" s="233">
        <f t="shared" si="41"/>
        <v>42461</v>
      </c>
      <c r="V2669" s="234">
        <v>42480</v>
      </c>
      <c r="W2669" s="236">
        <v>2912.2</v>
      </c>
    </row>
    <row r="2670" spans="21:23">
      <c r="U2670" s="233">
        <f t="shared" si="41"/>
        <v>42461</v>
      </c>
      <c r="V2670" s="234">
        <v>42481</v>
      </c>
      <c r="W2670" s="236">
        <v>2899.92</v>
      </c>
    </row>
    <row r="2671" spans="21:23">
      <c r="U2671" s="233">
        <f t="shared" si="41"/>
        <v>42461</v>
      </c>
      <c r="V2671" s="234">
        <v>42482</v>
      </c>
      <c r="W2671" s="236">
        <v>2928.7</v>
      </c>
    </row>
    <row r="2672" spans="21:23">
      <c r="U2672" s="233">
        <f t="shared" si="41"/>
        <v>42461</v>
      </c>
      <c r="V2672" s="234">
        <v>42483</v>
      </c>
      <c r="W2672" s="236">
        <v>2939.7</v>
      </c>
    </row>
    <row r="2673" spans="21:23">
      <c r="U2673" s="233">
        <f t="shared" si="41"/>
        <v>42461</v>
      </c>
      <c r="V2673" s="234">
        <v>42484</v>
      </c>
      <c r="W2673" s="236">
        <v>2939.7</v>
      </c>
    </row>
    <row r="2674" spans="21:23">
      <c r="U2674" s="233">
        <f t="shared" si="41"/>
        <v>42461</v>
      </c>
      <c r="V2674" s="234">
        <v>42485</v>
      </c>
      <c r="W2674" s="236">
        <v>2939.7</v>
      </c>
    </row>
    <row r="2675" spans="21:23">
      <c r="U2675" s="233">
        <f t="shared" si="41"/>
        <v>42461</v>
      </c>
      <c r="V2675" s="234">
        <v>42486</v>
      </c>
      <c r="W2675" s="236">
        <v>2962.08</v>
      </c>
    </row>
    <row r="2676" spans="21:23">
      <c r="U2676" s="233">
        <f t="shared" si="41"/>
        <v>42461</v>
      </c>
      <c r="V2676" s="234">
        <v>42487</v>
      </c>
      <c r="W2676" s="236">
        <v>2945.37</v>
      </c>
    </row>
    <row r="2677" spans="21:23">
      <c r="U2677" s="233">
        <f t="shared" si="41"/>
        <v>42461</v>
      </c>
      <c r="V2677" s="234">
        <v>42488</v>
      </c>
      <c r="W2677" s="236">
        <v>2943.23</v>
      </c>
    </row>
    <row r="2678" spans="21:23">
      <c r="U2678" s="233">
        <f t="shared" si="41"/>
        <v>42461</v>
      </c>
      <c r="V2678" s="234">
        <v>42489</v>
      </c>
      <c r="W2678" s="236">
        <v>2885.72</v>
      </c>
    </row>
    <row r="2679" spans="21:23">
      <c r="U2679" s="233">
        <f t="shared" si="41"/>
        <v>42461</v>
      </c>
      <c r="V2679" s="234">
        <v>42490</v>
      </c>
      <c r="W2679" s="236">
        <v>2851.14</v>
      </c>
    </row>
    <row r="2680" spans="21:23">
      <c r="U2680" s="233">
        <f t="shared" si="41"/>
        <v>42491</v>
      </c>
      <c r="V2680" s="234">
        <v>42491</v>
      </c>
      <c r="W2680" s="236">
        <v>2851.14</v>
      </c>
    </row>
    <row r="2681" spans="21:23">
      <c r="U2681" s="233">
        <f t="shared" si="41"/>
        <v>42491</v>
      </c>
      <c r="V2681" s="234">
        <v>42492</v>
      </c>
      <c r="W2681" s="236">
        <v>2851.14</v>
      </c>
    </row>
    <row r="2682" spans="21:23">
      <c r="U2682" s="233">
        <f t="shared" si="41"/>
        <v>42491</v>
      </c>
      <c r="V2682" s="234">
        <v>42493</v>
      </c>
      <c r="W2682" s="236">
        <v>2833.78</v>
      </c>
    </row>
    <row r="2683" spans="21:23">
      <c r="U2683" s="233">
        <f t="shared" si="41"/>
        <v>42491</v>
      </c>
      <c r="V2683" s="234">
        <v>42494</v>
      </c>
      <c r="W2683" s="236">
        <v>2895.51</v>
      </c>
    </row>
    <row r="2684" spans="21:23">
      <c r="U2684" s="233">
        <f t="shared" si="41"/>
        <v>42491</v>
      </c>
      <c r="V2684" s="234">
        <v>42495</v>
      </c>
      <c r="W2684" s="236">
        <v>2942.16</v>
      </c>
    </row>
    <row r="2685" spans="21:23">
      <c r="U2685" s="233">
        <f t="shared" si="41"/>
        <v>42491</v>
      </c>
      <c r="V2685" s="234">
        <v>42496</v>
      </c>
      <c r="W2685" s="236">
        <v>2952.37</v>
      </c>
    </row>
    <row r="2686" spans="21:23">
      <c r="U2686" s="233">
        <f t="shared" si="41"/>
        <v>42491</v>
      </c>
      <c r="V2686" s="234">
        <v>42497</v>
      </c>
      <c r="W2686" s="236">
        <v>2969.62</v>
      </c>
    </row>
    <row r="2687" spans="21:23">
      <c r="U2687" s="233">
        <f t="shared" si="41"/>
        <v>42491</v>
      </c>
      <c r="V2687" s="234">
        <v>42498</v>
      </c>
      <c r="W2687" s="236">
        <v>2969.62</v>
      </c>
    </row>
    <row r="2688" spans="21:23">
      <c r="U2688" s="233">
        <f t="shared" si="41"/>
        <v>42491</v>
      </c>
      <c r="V2688" s="234">
        <v>42499</v>
      </c>
      <c r="W2688" s="236">
        <v>2969.62</v>
      </c>
    </row>
    <row r="2689" spans="21:23">
      <c r="U2689" s="233">
        <f t="shared" si="41"/>
        <v>42491</v>
      </c>
      <c r="V2689" s="234">
        <v>42500</v>
      </c>
      <c r="W2689" s="236">
        <v>2969.62</v>
      </c>
    </row>
    <row r="2690" spans="21:23">
      <c r="U2690" s="233">
        <f t="shared" si="41"/>
        <v>42491</v>
      </c>
      <c r="V2690" s="234">
        <v>42501</v>
      </c>
      <c r="W2690" s="236">
        <v>2979.54</v>
      </c>
    </row>
    <row r="2691" spans="21:23">
      <c r="U2691" s="233">
        <f t="shared" ref="U2691:U2754" si="42">+DATE(YEAR(V2691),MONTH(V2691),1)</f>
        <v>42491</v>
      </c>
      <c r="V2691" s="234">
        <v>42502</v>
      </c>
      <c r="W2691" s="236">
        <v>2956.82</v>
      </c>
    </row>
    <row r="2692" spans="21:23">
      <c r="U2692" s="233">
        <f t="shared" si="42"/>
        <v>42491</v>
      </c>
      <c r="V2692" s="234">
        <v>42503</v>
      </c>
      <c r="W2692" s="236">
        <v>2934.88</v>
      </c>
    </row>
    <row r="2693" spans="21:23">
      <c r="U2693" s="233">
        <f t="shared" si="42"/>
        <v>42491</v>
      </c>
      <c r="V2693" s="234">
        <v>42504</v>
      </c>
      <c r="W2693" s="236">
        <v>2983.82</v>
      </c>
    </row>
    <row r="2694" spans="21:23">
      <c r="U2694" s="233">
        <f t="shared" si="42"/>
        <v>42491</v>
      </c>
      <c r="V2694" s="234">
        <v>42505</v>
      </c>
      <c r="W2694" s="236">
        <v>2983.82</v>
      </c>
    </row>
    <row r="2695" spans="21:23">
      <c r="U2695" s="233">
        <f t="shared" si="42"/>
        <v>42491</v>
      </c>
      <c r="V2695" s="234">
        <v>42506</v>
      </c>
      <c r="W2695" s="236">
        <v>2983.82</v>
      </c>
    </row>
    <row r="2696" spans="21:23">
      <c r="U2696" s="233">
        <f t="shared" si="42"/>
        <v>42491</v>
      </c>
      <c r="V2696" s="234">
        <v>42507</v>
      </c>
      <c r="W2696" s="236">
        <v>3007.74</v>
      </c>
    </row>
    <row r="2697" spans="21:23">
      <c r="U2697" s="233">
        <f t="shared" si="42"/>
        <v>42491</v>
      </c>
      <c r="V2697" s="234">
        <v>42508</v>
      </c>
      <c r="W2697" s="236">
        <v>3020.89</v>
      </c>
    </row>
    <row r="2698" spans="21:23">
      <c r="U2698" s="233">
        <f t="shared" si="42"/>
        <v>42491</v>
      </c>
      <c r="V2698" s="234">
        <v>42509</v>
      </c>
      <c r="W2698" s="236">
        <v>3031.48</v>
      </c>
    </row>
    <row r="2699" spans="21:23">
      <c r="U2699" s="233">
        <f t="shared" si="42"/>
        <v>42491</v>
      </c>
      <c r="V2699" s="234">
        <v>42510</v>
      </c>
      <c r="W2699" s="236">
        <v>3056.06</v>
      </c>
    </row>
    <row r="2700" spans="21:23">
      <c r="U2700" s="233">
        <f t="shared" si="42"/>
        <v>42491</v>
      </c>
      <c r="V2700" s="234">
        <v>42511</v>
      </c>
      <c r="W2700" s="236">
        <v>3047.99</v>
      </c>
    </row>
    <row r="2701" spans="21:23">
      <c r="U2701" s="233">
        <f t="shared" si="42"/>
        <v>42491</v>
      </c>
      <c r="V2701" s="234">
        <v>42512</v>
      </c>
      <c r="W2701" s="236">
        <v>3047.99</v>
      </c>
    </row>
    <row r="2702" spans="21:23">
      <c r="U2702" s="233">
        <f t="shared" si="42"/>
        <v>42491</v>
      </c>
      <c r="V2702" s="234">
        <v>42513</v>
      </c>
      <c r="W2702" s="236">
        <v>3047.99</v>
      </c>
    </row>
    <row r="2703" spans="21:23">
      <c r="U2703" s="233">
        <f t="shared" si="42"/>
        <v>42491</v>
      </c>
      <c r="V2703" s="234">
        <v>42514</v>
      </c>
      <c r="W2703" s="236">
        <v>3058.25</v>
      </c>
    </row>
    <row r="2704" spans="21:23">
      <c r="U2704" s="233">
        <f t="shared" si="42"/>
        <v>42491</v>
      </c>
      <c r="V2704" s="234">
        <v>42515</v>
      </c>
      <c r="W2704" s="236">
        <v>3059.92</v>
      </c>
    </row>
    <row r="2705" spans="21:23">
      <c r="U2705" s="233">
        <f t="shared" si="42"/>
        <v>42491</v>
      </c>
      <c r="V2705" s="234">
        <v>42516</v>
      </c>
      <c r="W2705" s="236">
        <v>3061.89</v>
      </c>
    </row>
    <row r="2706" spans="21:23">
      <c r="U2706" s="233">
        <f t="shared" si="42"/>
        <v>42491</v>
      </c>
      <c r="V2706" s="234">
        <v>42517</v>
      </c>
      <c r="W2706" s="236">
        <v>3054.6</v>
      </c>
    </row>
    <row r="2707" spans="21:23">
      <c r="U2707" s="233">
        <f t="shared" si="42"/>
        <v>42491</v>
      </c>
      <c r="V2707" s="234">
        <v>42518</v>
      </c>
      <c r="W2707" s="236">
        <v>3069.17</v>
      </c>
    </row>
    <row r="2708" spans="21:23">
      <c r="U2708" s="233">
        <f t="shared" si="42"/>
        <v>42491</v>
      </c>
      <c r="V2708" s="234">
        <v>42519</v>
      </c>
      <c r="W2708" s="236">
        <v>3069.17</v>
      </c>
    </row>
    <row r="2709" spans="21:23">
      <c r="U2709" s="233">
        <f t="shared" si="42"/>
        <v>42491</v>
      </c>
      <c r="V2709" s="234">
        <v>42520</v>
      </c>
      <c r="W2709" s="236">
        <v>3069.17</v>
      </c>
    </row>
    <row r="2710" spans="21:23">
      <c r="U2710" s="233">
        <f t="shared" si="42"/>
        <v>42491</v>
      </c>
      <c r="V2710" s="234">
        <v>42521</v>
      </c>
      <c r="W2710" s="236">
        <v>3069.17</v>
      </c>
    </row>
    <row r="2711" spans="21:23">
      <c r="U2711" s="233">
        <f t="shared" si="42"/>
        <v>42522</v>
      </c>
      <c r="V2711" s="234">
        <v>42522</v>
      </c>
      <c r="W2711" s="236">
        <v>3089.65</v>
      </c>
    </row>
    <row r="2712" spans="21:23">
      <c r="U2712" s="233">
        <f t="shared" si="42"/>
        <v>42522</v>
      </c>
      <c r="V2712" s="234">
        <v>42523</v>
      </c>
      <c r="W2712" s="236">
        <v>3117.83</v>
      </c>
    </row>
    <row r="2713" spans="21:23">
      <c r="U2713" s="233">
        <f t="shared" si="42"/>
        <v>42522</v>
      </c>
      <c r="V2713" s="234">
        <v>42524</v>
      </c>
      <c r="W2713" s="236">
        <v>3110.88</v>
      </c>
    </row>
    <row r="2714" spans="21:23">
      <c r="U2714" s="233">
        <f t="shared" si="42"/>
        <v>42522</v>
      </c>
      <c r="V2714" s="234">
        <v>42525</v>
      </c>
      <c r="W2714" s="236">
        <v>3017.71</v>
      </c>
    </row>
    <row r="2715" spans="21:23">
      <c r="U2715" s="233">
        <f t="shared" si="42"/>
        <v>42522</v>
      </c>
      <c r="V2715" s="234">
        <v>42526</v>
      </c>
      <c r="W2715" s="236">
        <v>3017.71</v>
      </c>
    </row>
    <row r="2716" spans="21:23">
      <c r="U2716" s="233">
        <f t="shared" si="42"/>
        <v>42522</v>
      </c>
      <c r="V2716" s="234">
        <v>42527</v>
      </c>
      <c r="W2716" s="236">
        <v>3017.71</v>
      </c>
    </row>
    <row r="2717" spans="21:23">
      <c r="U2717" s="233">
        <f t="shared" si="42"/>
        <v>42522</v>
      </c>
      <c r="V2717" s="234">
        <v>42528</v>
      </c>
      <c r="W2717" s="236">
        <v>3017.71</v>
      </c>
    </row>
    <row r="2718" spans="21:23">
      <c r="U2718" s="233">
        <f t="shared" si="42"/>
        <v>42522</v>
      </c>
      <c r="V2718" s="234">
        <v>42529</v>
      </c>
      <c r="W2718" s="236">
        <v>2950.95</v>
      </c>
    </row>
    <row r="2719" spans="21:23">
      <c r="U2719" s="233">
        <f t="shared" si="42"/>
        <v>42522</v>
      </c>
      <c r="V2719" s="234">
        <v>42530</v>
      </c>
      <c r="W2719" s="236">
        <v>2905.23</v>
      </c>
    </row>
    <row r="2720" spans="21:23">
      <c r="U2720" s="233">
        <f t="shared" si="42"/>
        <v>42522</v>
      </c>
      <c r="V2720" s="234">
        <v>42531</v>
      </c>
      <c r="W2720" s="236">
        <v>2942.13</v>
      </c>
    </row>
    <row r="2721" spans="21:23">
      <c r="U2721" s="233">
        <f t="shared" si="42"/>
        <v>42522</v>
      </c>
      <c r="V2721" s="234">
        <v>42532</v>
      </c>
      <c r="W2721" s="236">
        <v>2969.83</v>
      </c>
    </row>
    <row r="2722" spans="21:23">
      <c r="U2722" s="233">
        <f t="shared" si="42"/>
        <v>42522</v>
      </c>
      <c r="V2722" s="234">
        <v>42533</v>
      </c>
      <c r="W2722" s="236">
        <v>2969.83</v>
      </c>
    </row>
    <row r="2723" spans="21:23">
      <c r="U2723" s="233">
        <f t="shared" si="42"/>
        <v>42522</v>
      </c>
      <c r="V2723" s="234">
        <v>42534</v>
      </c>
      <c r="W2723" s="236">
        <v>2969.83</v>
      </c>
    </row>
    <row r="2724" spans="21:23">
      <c r="U2724" s="233">
        <f t="shared" si="42"/>
        <v>42522</v>
      </c>
      <c r="V2724" s="234">
        <v>42535</v>
      </c>
      <c r="W2724" s="236">
        <v>2990.35</v>
      </c>
    </row>
    <row r="2725" spans="21:23">
      <c r="U2725" s="233">
        <f t="shared" si="42"/>
        <v>42522</v>
      </c>
      <c r="V2725" s="234">
        <v>42536</v>
      </c>
      <c r="W2725" s="236">
        <v>3003.28</v>
      </c>
    </row>
    <row r="2726" spans="21:23">
      <c r="U2726" s="233">
        <f t="shared" si="42"/>
        <v>42522</v>
      </c>
      <c r="V2726" s="234">
        <v>42537</v>
      </c>
      <c r="W2726" s="236">
        <v>2989.56</v>
      </c>
    </row>
    <row r="2727" spans="21:23">
      <c r="U2727" s="233">
        <f t="shared" si="42"/>
        <v>42522</v>
      </c>
      <c r="V2727" s="234">
        <v>42538</v>
      </c>
      <c r="W2727" s="236">
        <v>3019.12</v>
      </c>
    </row>
    <row r="2728" spans="21:23">
      <c r="U2728" s="233">
        <f t="shared" si="42"/>
        <v>42522</v>
      </c>
      <c r="V2728" s="234">
        <v>42539</v>
      </c>
      <c r="W2728" s="236">
        <v>3010.91</v>
      </c>
    </row>
    <row r="2729" spans="21:23">
      <c r="U2729" s="233">
        <f t="shared" si="42"/>
        <v>42522</v>
      </c>
      <c r="V2729" s="234">
        <v>42540</v>
      </c>
      <c r="W2729" s="236">
        <v>3010.91</v>
      </c>
    </row>
    <row r="2730" spans="21:23">
      <c r="U2730" s="233">
        <f t="shared" si="42"/>
        <v>42522</v>
      </c>
      <c r="V2730" s="234">
        <v>42541</v>
      </c>
      <c r="W2730" s="236">
        <v>3010.91</v>
      </c>
    </row>
    <row r="2731" spans="21:23">
      <c r="U2731" s="233">
        <f t="shared" si="42"/>
        <v>42522</v>
      </c>
      <c r="V2731" s="234">
        <v>42542</v>
      </c>
      <c r="W2731" s="236">
        <v>2972.97</v>
      </c>
    </row>
    <row r="2732" spans="21:23">
      <c r="U2732" s="233">
        <f t="shared" si="42"/>
        <v>42522</v>
      </c>
      <c r="V2732" s="234">
        <v>42543</v>
      </c>
      <c r="W2732" s="236">
        <v>2976.29</v>
      </c>
    </row>
    <row r="2733" spans="21:23">
      <c r="U2733" s="233">
        <f t="shared" si="42"/>
        <v>42522</v>
      </c>
      <c r="V2733" s="234">
        <v>42544</v>
      </c>
      <c r="W2733" s="236">
        <v>2944.06</v>
      </c>
    </row>
    <row r="2734" spans="21:23">
      <c r="U2734" s="233">
        <f t="shared" si="42"/>
        <v>42522</v>
      </c>
      <c r="V2734" s="234">
        <v>42545</v>
      </c>
      <c r="W2734" s="236">
        <v>2897.53</v>
      </c>
    </row>
    <row r="2735" spans="21:23">
      <c r="U2735" s="233">
        <f t="shared" si="42"/>
        <v>42522</v>
      </c>
      <c r="V2735" s="234">
        <v>42546</v>
      </c>
      <c r="W2735" s="236">
        <v>2972.92</v>
      </c>
    </row>
    <row r="2736" spans="21:23">
      <c r="U2736" s="233">
        <f t="shared" si="42"/>
        <v>42522</v>
      </c>
      <c r="V2736" s="234">
        <v>42547</v>
      </c>
      <c r="W2736" s="236">
        <v>2972.92</v>
      </c>
    </row>
    <row r="2737" spans="21:23">
      <c r="U2737" s="233">
        <f t="shared" si="42"/>
        <v>42522</v>
      </c>
      <c r="V2737" s="234">
        <v>42548</v>
      </c>
      <c r="W2737" s="236">
        <v>2972.92</v>
      </c>
    </row>
    <row r="2738" spans="21:23">
      <c r="U2738" s="233">
        <f t="shared" si="42"/>
        <v>42522</v>
      </c>
      <c r="V2738" s="234">
        <v>42549</v>
      </c>
      <c r="W2738" s="236">
        <v>3022.78</v>
      </c>
    </row>
    <row r="2739" spans="21:23">
      <c r="U2739" s="233">
        <f t="shared" si="42"/>
        <v>42522</v>
      </c>
      <c r="V2739" s="234">
        <v>42550</v>
      </c>
      <c r="W2739" s="236">
        <v>3005.18</v>
      </c>
    </row>
    <row r="2740" spans="21:23">
      <c r="U2740" s="233">
        <f t="shared" si="42"/>
        <v>42522</v>
      </c>
      <c r="V2740" s="234">
        <v>42551</v>
      </c>
      <c r="W2740" s="236">
        <v>2916.15</v>
      </c>
    </row>
    <row r="2741" spans="21:23">
      <c r="U2741" s="233">
        <f t="shared" si="42"/>
        <v>42552</v>
      </c>
      <c r="V2741" s="234">
        <v>42552</v>
      </c>
      <c r="W2741" s="236">
        <v>2919.01</v>
      </c>
    </row>
    <row r="2742" spans="21:23">
      <c r="U2742" s="233">
        <f t="shared" si="42"/>
        <v>42552</v>
      </c>
      <c r="V2742" s="234">
        <v>42553</v>
      </c>
      <c r="W2742" s="236">
        <v>2914.38</v>
      </c>
    </row>
    <row r="2743" spans="21:23">
      <c r="U2743" s="233">
        <f t="shared" si="42"/>
        <v>42552</v>
      </c>
      <c r="V2743" s="234">
        <v>42554</v>
      </c>
      <c r="W2743" s="236">
        <v>2914.38</v>
      </c>
    </row>
    <row r="2744" spans="21:23">
      <c r="U2744" s="233">
        <f t="shared" si="42"/>
        <v>42552</v>
      </c>
      <c r="V2744" s="234">
        <v>42555</v>
      </c>
      <c r="W2744" s="236">
        <v>2914.38</v>
      </c>
    </row>
    <row r="2745" spans="21:23">
      <c r="U2745" s="233">
        <f t="shared" si="42"/>
        <v>42552</v>
      </c>
      <c r="V2745" s="234">
        <v>42556</v>
      </c>
      <c r="W2745" s="236">
        <v>2914.38</v>
      </c>
    </row>
    <row r="2746" spans="21:23">
      <c r="U2746" s="233">
        <f t="shared" si="42"/>
        <v>42552</v>
      </c>
      <c r="V2746" s="234">
        <v>42557</v>
      </c>
      <c r="W2746" s="236">
        <v>2966.87</v>
      </c>
    </row>
    <row r="2747" spans="21:23">
      <c r="U2747" s="233">
        <f t="shared" si="42"/>
        <v>42552</v>
      </c>
      <c r="V2747" s="234">
        <v>42558</v>
      </c>
      <c r="W2747" s="236">
        <v>3003.2</v>
      </c>
    </row>
    <row r="2748" spans="21:23">
      <c r="U2748" s="233">
        <f t="shared" si="42"/>
        <v>42552</v>
      </c>
      <c r="V2748" s="234">
        <v>42559</v>
      </c>
      <c r="W2748" s="236">
        <v>2986.49</v>
      </c>
    </row>
    <row r="2749" spans="21:23">
      <c r="U2749" s="233">
        <f t="shared" si="42"/>
        <v>42552</v>
      </c>
      <c r="V2749" s="234">
        <v>42560</v>
      </c>
      <c r="W2749" s="236">
        <v>2952.64</v>
      </c>
    </row>
    <row r="2750" spans="21:23">
      <c r="U2750" s="233">
        <f t="shared" si="42"/>
        <v>42552</v>
      </c>
      <c r="V2750" s="234">
        <v>42561</v>
      </c>
      <c r="W2750" s="236">
        <v>2952.64</v>
      </c>
    </row>
    <row r="2751" spans="21:23">
      <c r="U2751" s="233">
        <f t="shared" si="42"/>
        <v>42552</v>
      </c>
      <c r="V2751" s="234">
        <v>42562</v>
      </c>
      <c r="W2751" s="236">
        <v>2952.64</v>
      </c>
    </row>
    <row r="2752" spans="21:23">
      <c r="U2752" s="233">
        <f t="shared" si="42"/>
        <v>42552</v>
      </c>
      <c r="V2752" s="234">
        <v>42563</v>
      </c>
      <c r="W2752" s="236">
        <v>2929.81</v>
      </c>
    </row>
    <row r="2753" spans="21:23">
      <c r="U2753" s="233">
        <f t="shared" si="42"/>
        <v>42552</v>
      </c>
      <c r="V2753" s="234">
        <v>42564</v>
      </c>
      <c r="W2753" s="236">
        <v>2911.91</v>
      </c>
    </row>
    <row r="2754" spans="21:23">
      <c r="U2754" s="233">
        <f t="shared" si="42"/>
        <v>42552</v>
      </c>
      <c r="V2754" s="234">
        <v>42565</v>
      </c>
      <c r="W2754" s="236">
        <v>2936.53</v>
      </c>
    </row>
    <row r="2755" spans="21:23">
      <c r="U2755" s="233">
        <f t="shared" ref="U2755:U2818" si="43">+DATE(YEAR(V2755),MONTH(V2755),1)</f>
        <v>42552</v>
      </c>
      <c r="V2755" s="234">
        <v>42566</v>
      </c>
      <c r="W2755" s="236">
        <v>2923.07</v>
      </c>
    </row>
    <row r="2756" spans="21:23">
      <c r="U2756" s="233">
        <f t="shared" si="43"/>
        <v>42552</v>
      </c>
      <c r="V2756" s="234">
        <v>42567</v>
      </c>
      <c r="W2756" s="236">
        <v>2923.46</v>
      </c>
    </row>
    <row r="2757" spans="21:23">
      <c r="U2757" s="233">
        <f t="shared" si="43"/>
        <v>42552</v>
      </c>
      <c r="V2757" s="234">
        <v>42568</v>
      </c>
      <c r="W2757" s="236">
        <v>2923.46</v>
      </c>
    </row>
    <row r="2758" spans="21:23">
      <c r="U2758" s="233">
        <f t="shared" si="43"/>
        <v>42552</v>
      </c>
      <c r="V2758" s="234">
        <v>42569</v>
      </c>
      <c r="W2758" s="236">
        <v>2923.46</v>
      </c>
    </row>
    <row r="2759" spans="21:23">
      <c r="U2759" s="233">
        <f t="shared" si="43"/>
        <v>42552</v>
      </c>
      <c r="V2759" s="234">
        <v>42570</v>
      </c>
      <c r="W2759" s="236">
        <v>2928.3</v>
      </c>
    </row>
    <row r="2760" spans="21:23">
      <c r="U2760" s="233">
        <f t="shared" si="43"/>
        <v>42552</v>
      </c>
      <c r="V2760" s="234">
        <v>42571</v>
      </c>
      <c r="W2760" s="236">
        <v>2931.08</v>
      </c>
    </row>
    <row r="2761" spans="21:23">
      <c r="U2761" s="233">
        <f t="shared" si="43"/>
        <v>42552</v>
      </c>
      <c r="V2761" s="234">
        <v>42572</v>
      </c>
      <c r="W2761" s="236">
        <v>2931.08</v>
      </c>
    </row>
    <row r="2762" spans="21:23">
      <c r="U2762" s="233">
        <f t="shared" si="43"/>
        <v>42552</v>
      </c>
      <c r="V2762" s="234">
        <v>42573</v>
      </c>
      <c r="W2762" s="236">
        <v>2928.67</v>
      </c>
    </row>
    <row r="2763" spans="21:23">
      <c r="U2763" s="233">
        <f t="shared" si="43"/>
        <v>42552</v>
      </c>
      <c r="V2763" s="234">
        <v>42574</v>
      </c>
      <c r="W2763" s="236">
        <v>2942.65</v>
      </c>
    </row>
    <row r="2764" spans="21:23">
      <c r="U2764" s="233">
        <f t="shared" si="43"/>
        <v>42552</v>
      </c>
      <c r="V2764" s="234">
        <v>42575</v>
      </c>
      <c r="W2764" s="236">
        <v>2942.65</v>
      </c>
    </row>
    <row r="2765" spans="21:23">
      <c r="U2765" s="233">
        <f t="shared" si="43"/>
        <v>42552</v>
      </c>
      <c r="V2765" s="234">
        <v>42576</v>
      </c>
      <c r="W2765" s="236">
        <v>2942.65</v>
      </c>
    </row>
    <row r="2766" spans="21:23">
      <c r="U2766" s="233">
        <f t="shared" si="43"/>
        <v>42552</v>
      </c>
      <c r="V2766" s="234">
        <v>42577</v>
      </c>
      <c r="W2766" s="236">
        <v>2997.25</v>
      </c>
    </row>
    <row r="2767" spans="21:23">
      <c r="U2767" s="233">
        <f t="shared" si="43"/>
        <v>42552</v>
      </c>
      <c r="V2767" s="234">
        <v>42578</v>
      </c>
      <c r="W2767" s="236">
        <v>3055.15</v>
      </c>
    </row>
    <row r="2768" spans="21:23">
      <c r="U2768" s="233">
        <f t="shared" si="43"/>
        <v>42552</v>
      </c>
      <c r="V2768" s="234">
        <v>42579</v>
      </c>
      <c r="W2768" s="236">
        <v>3073.52</v>
      </c>
    </row>
    <row r="2769" spans="21:23">
      <c r="U2769" s="233">
        <f t="shared" si="43"/>
        <v>42552</v>
      </c>
      <c r="V2769" s="234">
        <v>42580</v>
      </c>
      <c r="W2769" s="236">
        <v>3091.78</v>
      </c>
    </row>
    <row r="2770" spans="21:23">
      <c r="U2770" s="233">
        <f t="shared" si="43"/>
        <v>42552</v>
      </c>
      <c r="V2770" s="234">
        <v>42581</v>
      </c>
      <c r="W2770" s="236">
        <v>3081.75</v>
      </c>
    </row>
    <row r="2771" spans="21:23">
      <c r="U2771" s="233">
        <f t="shared" si="43"/>
        <v>42552</v>
      </c>
      <c r="V2771" s="234">
        <v>42582</v>
      </c>
      <c r="W2771" s="236">
        <v>3081.75</v>
      </c>
    </row>
    <row r="2772" spans="21:23">
      <c r="U2772" s="233">
        <f t="shared" si="43"/>
        <v>42583</v>
      </c>
      <c r="V2772" s="234">
        <v>42583</v>
      </c>
      <c r="W2772" s="236">
        <v>3081.75</v>
      </c>
    </row>
    <row r="2773" spans="21:23">
      <c r="U2773" s="233">
        <f t="shared" si="43"/>
        <v>42583</v>
      </c>
      <c r="V2773" s="234">
        <v>42584</v>
      </c>
      <c r="W2773" s="236">
        <v>3090.28</v>
      </c>
    </row>
    <row r="2774" spans="21:23">
      <c r="U2774" s="233">
        <f t="shared" si="43"/>
        <v>42583</v>
      </c>
      <c r="V2774" s="234">
        <v>42585</v>
      </c>
      <c r="W2774" s="236">
        <v>3084.81</v>
      </c>
    </row>
    <row r="2775" spans="21:23">
      <c r="U2775" s="233">
        <f t="shared" si="43"/>
        <v>42583</v>
      </c>
      <c r="V2775" s="234">
        <v>42586</v>
      </c>
      <c r="W2775" s="236">
        <v>3110.43</v>
      </c>
    </row>
    <row r="2776" spans="21:23">
      <c r="U2776" s="233">
        <f t="shared" si="43"/>
        <v>42583</v>
      </c>
      <c r="V2776" s="234">
        <v>42587</v>
      </c>
      <c r="W2776" s="236">
        <v>3079.83</v>
      </c>
    </row>
    <row r="2777" spans="21:23">
      <c r="U2777" s="233">
        <f t="shared" si="43"/>
        <v>42583</v>
      </c>
      <c r="V2777" s="234">
        <v>42588</v>
      </c>
      <c r="W2777" s="236">
        <v>3052.8</v>
      </c>
    </row>
    <row r="2778" spans="21:23">
      <c r="U2778" s="233">
        <f t="shared" si="43"/>
        <v>42583</v>
      </c>
      <c r="V2778" s="234">
        <v>42589</v>
      </c>
      <c r="W2778" s="236">
        <v>3052.8</v>
      </c>
    </row>
    <row r="2779" spans="21:23">
      <c r="U2779" s="233">
        <f t="shared" si="43"/>
        <v>42583</v>
      </c>
      <c r="V2779" s="234">
        <v>42590</v>
      </c>
      <c r="W2779" s="236">
        <v>3052.8</v>
      </c>
    </row>
    <row r="2780" spans="21:23">
      <c r="U2780" s="233">
        <f t="shared" si="43"/>
        <v>42583</v>
      </c>
      <c r="V2780" s="234">
        <v>42591</v>
      </c>
      <c r="W2780" s="236">
        <v>2992.5</v>
      </c>
    </row>
    <row r="2781" spans="21:23">
      <c r="U2781" s="233">
        <f t="shared" si="43"/>
        <v>42583</v>
      </c>
      <c r="V2781" s="234">
        <v>42592</v>
      </c>
      <c r="W2781" s="236">
        <v>2974.31</v>
      </c>
    </row>
    <row r="2782" spans="21:23">
      <c r="U2782" s="233">
        <f t="shared" si="43"/>
        <v>42583</v>
      </c>
      <c r="V2782" s="234">
        <v>42593</v>
      </c>
      <c r="W2782" s="236">
        <v>2954.9</v>
      </c>
    </row>
    <row r="2783" spans="21:23">
      <c r="U2783" s="233">
        <f t="shared" si="43"/>
        <v>42583</v>
      </c>
      <c r="V2783" s="234">
        <v>42594</v>
      </c>
      <c r="W2783" s="236">
        <v>2911.26</v>
      </c>
    </row>
    <row r="2784" spans="21:23">
      <c r="U2784" s="233">
        <f t="shared" si="43"/>
        <v>42583</v>
      </c>
      <c r="V2784" s="234">
        <v>42595</v>
      </c>
      <c r="W2784" s="236">
        <v>2908.67</v>
      </c>
    </row>
    <row r="2785" spans="21:23">
      <c r="U2785" s="233">
        <f t="shared" si="43"/>
        <v>42583</v>
      </c>
      <c r="V2785" s="234">
        <v>42596</v>
      </c>
      <c r="W2785" s="236">
        <v>2908.67</v>
      </c>
    </row>
    <row r="2786" spans="21:23">
      <c r="U2786" s="233">
        <f t="shared" si="43"/>
        <v>42583</v>
      </c>
      <c r="V2786" s="234">
        <v>42597</v>
      </c>
      <c r="W2786" s="236">
        <v>2908.67</v>
      </c>
    </row>
    <row r="2787" spans="21:23">
      <c r="U2787" s="233">
        <f t="shared" si="43"/>
        <v>42583</v>
      </c>
      <c r="V2787" s="234">
        <v>42598</v>
      </c>
      <c r="W2787" s="236">
        <v>2908.67</v>
      </c>
    </row>
    <row r="2788" spans="21:23">
      <c r="U2788" s="233">
        <f t="shared" si="43"/>
        <v>42583</v>
      </c>
      <c r="V2788" s="234">
        <v>42599</v>
      </c>
      <c r="W2788" s="236">
        <v>2905.3</v>
      </c>
    </row>
    <row r="2789" spans="21:23">
      <c r="U2789" s="233">
        <f t="shared" si="43"/>
        <v>42583</v>
      </c>
      <c r="V2789" s="234">
        <v>42600</v>
      </c>
      <c r="W2789" s="236">
        <v>2918.07</v>
      </c>
    </row>
    <row r="2790" spans="21:23">
      <c r="U2790" s="233">
        <f t="shared" si="43"/>
        <v>42583</v>
      </c>
      <c r="V2790" s="234">
        <v>42601</v>
      </c>
      <c r="W2790" s="236">
        <v>2884.02</v>
      </c>
    </row>
    <row r="2791" spans="21:23">
      <c r="U2791" s="233">
        <f t="shared" si="43"/>
        <v>42583</v>
      </c>
      <c r="V2791" s="234">
        <v>42602</v>
      </c>
      <c r="W2791" s="236">
        <v>2867.37</v>
      </c>
    </row>
    <row r="2792" spans="21:23">
      <c r="U2792" s="233">
        <f t="shared" si="43"/>
        <v>42583</v>
      </c>
      <c r="V2792" s="234">
        <v>42603</v>
      </c>
      <c r="W2792" s="236">
        <v>2867.37</v>
      </c>
    </row>
    <row r="2793" spans="21:23">
      <c r="U2793" s="233">
        <f t="shared" si="43"/>
        <v>42583</v>
      </c>
      <c r="V2793" s="234">
        <v>42604</v>
      </c>
      <c r="W2793" s="236">
        <v>2867.37</v>
      </c>
    </row>
    <row r="2794" spans="21:23">
      <c r="U2794" s="233">
        <f t="shared" si="43"/>
        <v>42583</v>
      </c>
      <c r="V2794" s="234">
        <v>42605</v>
      </c>
      <c r="W2794" s="236">
        <v>2883.89</v>
      </c>
    </row>
    <row r="2795" spans="21:23">
      <c r="U2795" s="233">
        <f t="shared" si="43"/>
        <v>42583</v>
      </c>
      <c r="V2795" s="234">
        <v>42606</v>
      </c>
      <c r="W2795" s="236">
        <v>2909.1</v>
      </c>
    </row>
    <row r="2796" spans="21:23">
      <c r="U2796" s="233">
        <f t="shared" si="43"/>
        <v>42583</v>
      </c>
      <c r="V2796" s="234">
        <v>42607</v>
      </c>
      <c r="W2796" s="236">
        <v>2938.28</v>
      </c>
    </row>
    <row r="2797" spans="21:23">
      <c r="U2797" s="233">
        <f t="shared" si="43"/>
        <v>42583</v>
      </c>
      <c r="V2797" s="234">
        <v>42608</v>
      </c>
      <c r="W2797" s="236">
        <v>2915.67</v>
      </c>
    </row>
    <row r="2798" spans="21:23">
      <c r="U2798" s="233">
        <f t="shared" si="43"/>
        <v>42583</v>
      </c>
      <c r="V2798" s="234">
        <v>42609</v>
      </c>
      <c r="W2798" s="236">
        <v>2882.69</v>
      </c>
    </row>
    <row r="2799" spans="21:23">
      <c r="U2799" s="233">
        <f t="shared" si="43"/>
        <v>42583</v>
      </c>
      <c r="V2799" s="234">
        <v>42610</v>
      </c>
      <c r="W2799" s="236">
        <v>2882.69</v>
      </c>
    </row>
    <row r="2800" spans="21:23">
      <c r="U2800" s="233">
        <f t="shared" si="43"/>
        <v>42583</v>
      </c>
      <c r="V2800" s="234">
        <v>42611</v>
      </c>
      <c r="W2800" s="236">
        <v>2882.69</v>
      </c>
    </row>
    <row r="2801" spans="21:23">
      <c r="U2801" s="233">
        <f t="shared" si="43"/>
        <v>42583</v>
      </c>
      <c r="V2801" s="234">
        <v>42612</v>
      </c>
      <c r="W2801" s="236">
        <v>2924.29</v>
      </c>
    </row>
    <row r="2802" spans="21:23">
      <c r="U2802" s="233">
        <f t="shared" si="43"/>
        <v>42583</v>
      </c>
      <c r="V2802" s="234">
        <v>42613</v>
      </c>
      <c r="W2802" s="236">
        <v>2933.82</v>
      </c>
    </row>
    <row r="2803" spans="21:23">
      <c r="U2803" s="233">
        <f t="shared" si="43"/>
        <v>42614</v>
      </c>
      <c r="V2803" s="234">
        <v>42614</v>
      </c>
      <c r="W2803" s="236">
        <v>2956.53</v>
      </c>
    </row>
    <row r="2804" spans="21:23">
      <c r="U2804" s="233">
        <f t="shared" si="43"/>
        <v>42614</v>
      </c>
      <c r="V2804" s="234">
        <v>42615</v>
      </c>
      <c r="W2804" s="236">
        <v>2986.36</v>
      </c>
    </row>
    <row r="2805" spans="21:23">
      <c r="U2805" s="233">
        <f t="shared" si="43"/>
        <v>42614</v>
      </c>
      <c r="V2805" s="234">
        <v>42616</v>
      </c>
      <c r="W2805" s="236">
        <v>2957.56</v>
      </c>
    </row>
    <row r="2806" spans="21:23">
      <c r="U2806" s="233">
        <f t="shared" si="43"/>
        <v>42614</v>
      </c>
      <c r="V2806" s="234">
        <v>42617</v>
      </c>
      <c r="W2806" s="236">
        <v>2957.56</v>
      </c>
    </row>
    <row r="2807" spans="21:23">
      <c r="U2807" s="233">
        <f t="shared" si="43"/>
        <v>42614</v>
      </c>
      <c r="V2807" s="234">
        <v>42618</v>
      </c>
      <c r="W2807" s="236">
        <v>2957.56</v>
      </c>
    </row>
    <row r="2808" spans="21:23">
      <c r="U2808" s="233">
        <f t="shared" si="43"/>
        <v>42614</v>
      </c>
      <c r="V2808" s="234">
        <v>42619</v>
      </c>
      <c r="W2808" s="236">
        <v>2957.56</v>
      </c>
    </row>
    <row r="2809" spans="21:23">
      <c r="U2809" s="233">
        <f t="shared" si="43"/>
        <v>42614</v>
      </c>
      <c r="V2809" s="234">
        <v>42620</v>
      </c>
      <c r="W2809" s="236">
        <v>2887.64</v>
      </c>
    </row>
    <row r="2810" spans="21:23">
      <c r="U2810" s="233">
        <f t="shared" si="43"/>
        <v>42614</v>
      </c>
      <c r="V2810" s="234">
        <v>42621</v>
      </c>
      <c r="W2810" s="236">
        <v>2840.38</v>
      </c>
    </row>
    <row r="2811" spans="21:23">
      <c r="U2811" s="233">
        <f t="shared" si="43"/>
        <v>42614</v>
      </c>
      <c r="V2811" s="234">
        <v>42622</v>
      </c>
      <c r="W2811" s="236">
        <v>2846.13</v>
      </c>
    </row>
    <row r="2812" spans="21:23">
      <c r="U2812" s="233">
        <f t="shared" si="43"/>
        <v>42614</v>
      </c>
      <c r="V2812" s="234">
        <v>42623</v>
      </c>
      <c r="W2812" s="236">
        <v>2899.29</v>
      </c>
    </row>
    <row r="2813" spans="21:23">
      <c r="U2813" s="233">
        <f t="shared" si="43"/>
        <v>42614</v>
      </c>
      <c r="V2813" s="234">
        <v>42624</v>
      </c>
      <c r="W2813" s="236">
        <v>2899.29</v>
      </c>
    </row>
    <row r="2814" spans="21:23">
      <c r="U2814" s="233">
        <f t="shared" si="43"/>
        <v>42614</v>
      </c>
      <c r="V2814" s="234">
        <v>42625</v>
      </c>
      <c r="W2814" s="236">
        <v>2899.29</v>
      </c>
    </row>
    <row r="2815" spans="21:23">
      <c r="U2815" s="233">
        <f t="shared" si="43"/>
        <v>42614</v>
      </c>
      <c r="V2815" s="234">
        <v>42626</v>
      </c>
      <c r="W2815" s="236">
        <v>2942.29</v>
      </c>
    </row>
    <row r="2816" spans="21:23">
      <c r="U2816" s="233">
        <f t="shared" si="43"/>
        <v>42614</v>
      </c>
      <c r="V2816" s="234">
        <v>42627</v>
      </c>
      <c r="W2816" s="236">
        <v>2976.19</v>
      </c>
    </row>
    <row r="2817" spans="21:23">
      <c r="U2817" s="233">
        <f t="shared" si="43"/>
        <v>42614</v>
      </c>
      <c r="V2817" s="234">
        <v>42628</v>
      </c>
      <c r="W2817" s="236">
        <v>2972.65</v>
      </c>
    </row>
    <row r="2818" spans="21:23">
      <c r="U2818" s="233">
        <f t="shared" si="43"/>
        <v>42614</v>
      </c>
      <c r="V2818" s="234">
        <v>42629</v>
      </c>
      <c r="W2818" s="236">
        <v>2938.5</v>
      </c>
    </row>
    <row r="2819" spans="21:23">
      <c r="U2819" s="233">
        <f t="shared" ref="U2819:U2882" si="44">+DATE(YEAR(V2819),MONTH(V2819),1)</f>
        <v>42614</v>
      </c>
      <c r="V2819" s="234">
        <v>42630</v>
      </c>
      <c r="W2819" s="236">
        <v>2956.58</v>
      </c>
    </row>
    <row r="2820" spans="21:23">
      <c r="U2820" s="233">
        <f t="shared" si="44"/>
        <v>42614</v>
      </c>
      <c r="V2820" s="234">
        <v>42631</v>
      </c>
      <c r="W2820" s="236">
        <v>2956.58</v>
      </c>
    </row>
    <row r="2821" spans="21:23">
      <c r="U2821" s="233">
        <f t="shared" si="44"/>
        <v>42614</v>
      </c>
      <c r="V2821" s="234">
        <v>42632</v>
      </c>
      <c r="W2821" s="236">
        <v>2956.58</v>
      </c>
    </row>
    <row r="2822" spans="21:23">
      <c r="U2822" s="233">
        <f t="shared" si="44"/>
        <v>42614</v>
      </c>
      <c r="V2822" s="234">
        <v>42633</v>
      </c>
      <c r="W2822" s="236">
        <v>2928.18</v>
      </c>
    </row>
    <row r="2823" spans="21:23">
      <c r="U2823" s="233">
        <f t="shared" si="44"/>
        <v>42614</v>
      </c>
      <c r="V2823" s="234">
        <v>42634</v>
      </c>
      <c r="W2823" s="236">
        <v>2911.11</v>
      </c>
    </row>
    <row r="2824" spans="21:23">
      <c r="U2824" s="233">
        <f t="shared" si="44"/>
        <v>42614</v>
      </c>
      <c r="V2824" s="234">
        <v>42635</v>
      </c>
      <c r="W2824" s="236">
        <v>2894.15</v>
      </c>
    </row>
    <row r="2825" spans="21:23">
      <c r="U2825" s="233">
        <f t="shared" si="44"/>
        <v>42614</v>
      </c>
      <c r="V2825" s="234">
        <v>42636</v>
      </c>
      <c r="W2825" s="236">
        <v>2862.52</v>
      </c>
    </row>
    <row r="2826" spans="21:23">
      <c r="U2826" s="233">
        <f t="shared" si="44"/>
        <v>42614</v>
      </c>
      <c r="V2826" s="234">
        <v>42637</v>
      </c>
      <c r="W2826" s="236">
        <v>2917.95</v>
      </c>
    </row>
    <row r="2827" spans="21:23">
      <c r="U2827" s="233">
        <f t="shared" si="44"/>
        <v>42614</v>
      </c>
      <c r="V2827" s="234">
        <v>42638</v>
      </c>
      <c r="W2827" s="236">
        <v>2917.95</v>
      </c>
    </row>
    <row r="2828" spans="21:23">
      <c r="U2828" s="233">
        <f t="shared" si="44"/>
        <v>42614</v>
      </c>
      <c r="V2828" s="234">
        <v>42639</v>
      </c>
      <c r="W2828" s="236">
        <v>2917.95</v>
      </c>
    </row>
    <row r="2829" spans="21:23">
      <c r="U2829" s="233">
        <f t="shared" si="44"/>
        <v>42614</v>
      </c>
      <c r="V2829" s="234">
        <v>42640</v>
      </c>
      <c r="W2829" s="236">
        <v>2917.58</v>
      </c>
    </row>
    <row r="2830" spans="21:23">
      <c r="U2830" s="233">
        <f t="shared" si="44"/>
        <v>42614</v>
      </c>
      <c r="V2830" s="234">
        <v>42641</v>
      </c>
      <c r="W2830" s="236">
        <v>2921.99</v>
      </c>
    </row>
    <row r="2831" spans="21:23">
      <c r="U2831" s="233">
        <f t="shared" si="44"/>
        <v>42614</v>
      </c>
      <c r="V2831" s="234">
        <v>42642</v>
      </c>
      <c r="W2831" s="236">
        <v>2914.11</v>
      </c>
    </row>
    <row r="2832" spans="21:23">
      <c r="U2832" s="233">
        <f t="shared" si="44"/>
        <v>42614</v>
      </c>
      <c r="V2832" s="234">
        <v>42643</v>
      </c>
      <c r="W2832" s="236">
        <v>2879.95</v>
      </c>
    </row>
    <row r="2833" spans="21:23">
      <c r="U2833" s="233">
        <f t="shared" si="44"/>
        <v>42644</v>
      </c>
      <c r="V2833" s="234">
        <v>42644</v>
      </c>
      <c r="W2833" s="236">
        <v>2880.08</v>
      </c>
    </row>
    <row r="2834" spans="21:23">
      <c r="U2834" s="233">
        <f t="shared" si="44"/>
        <v>42644</v>
      </c>
      <c r="V2834" s="234">
        <v>42645</v>
      </c>
      <c r="W2834" s="236">
        <v>2880.08</v>
      </c>
    </row>
    <row r="2835" spans="21:23">
      <c r="U2835" s="233">
        <f t="shared" si="44"/>
        <v>42644</v>
      </c>
      <c r="V2835" s="234">
        <v>42646</v>
      </c>
      <c r="W2835" s="236">
        <v>2880.08</v>
      </c>
    </row>
    <row r="2836" spans="21:23">
      <c r="U2836" s="233">
        <f t="shared" si="44"/>
        <v>42644</v>
      </c>
      <c r="V2836" s="234">
        <v>42647</v>
      </c>
      <c r="W2836" s="236">
        <v>2937.23</v>
      </c>
    </row>
    <row r="2837" spans="21:23">
      <c r="U2837" s="233">
        <f t="shared" si="44"/>
        <v>42644</v>
      </c>
      <c r="V2837" s="234">
        <v>42648</v>
      </c>
      <c r="W2837" s="236">
        <v>2963.06</v>
      </c>
    </row>
    <row r="2838" spans="21:23">
      <c r="U2838" s="233">
        <f t="shared" si="44"/>
        <v>42644</v>
      </c>
      <c r="V2838" s="234">
        <v>42649</v>
      </c>
      <c r="W2838" s="236">
        <v>2964.93</v>
      </c>
    </row>
    <row r="2839" spans="21:23">
      <c r="U2839" s="233">
        <f t="shared" si="44"/>
        <v>42644</v>
      </c>
      <c r="V2839" s="234">
        <v>42650</v>
      </c>
      <c r="W2839" s="236">
        <v>2924.8</v>
      </c>
    </row>
    <row r="2840" spans="21:23">
      <c r="U2840" s="233">
        <f t="shared" si="44"/>
        <v>42644</v>
      </c>
      <c r="V2840" s="234">
        <v>42651</v>
      </c>
      <c r="W2840" s="236">
        <v>2913.96</v>
      </c>
    </row>
    <row r="2841" spans="21:23">
      <c r="U2841" s="233">
        <f t="shared" si="44"/>
        <v>42644</v>
      </c>
      <c r="V2841" s="234">
        <v>42652</v>
      </c>
      <c r="W2841" s="236">
        <v>2913.96</v>
      </c>
    </row>
    <row r="2842" spans="21:23">
      <c r="U2842" s="233">
        <f t="shared" si="44"/>
        <v>42644</v>
      </c>
      <c r="V2842" s="234">
        <v>42653</v>
      </c>
      <c r="W2842" s="236">
        <v>2913.96</v>
      </c>
    </row>
    <row r="2843" spans="21:23">
      <c r="U2843" s="233">
        <f t="shared" si="44"/>
        <v>42644</v>
      </c>
      <c r="V2843" s="234">
        <v>42654</v>
      </c>
      <c r="W2843" s="236">
        <v>2913.96</v>
      </c>
    </row>
    <row r="2844" spans="21:23">
      <c r="U2844" s="233">
        <f t="shared" si="44"/>
        <v>42644</v>
      </c>
      <c r="V2844" s="234">
        <v>42655</v>
      </c>
      <c r="W2844" s="236">
        <v>2919.51</v>
      </c>
    </row>
    <row r="2845" spans="21:23">
      <c r="U2845" s="233">
        <f t="shared" si="44"/>
        <v>42644</v>
      </c>
      <c r="V2845" s="234">
        <v>42656</v>
      </c>
      <c r="W2845" s="236">
        <v>2919.18</v>
      </c>
    </row>
    <row r="2846" spans="21:23">
      <c r="U2846" s="233">
        <f t="shared" si="44"/>
        <v>42644</v>
      </c>
      <c r="V2846" s="234">
        <v>42657</v>
      </c>
      <c r="W2846" s="236">
        <v>2930.78</v>
      </c>
    </row>
    <row r="2847" spans="21:23">
      <c r="U2847" s="233">
        <f t="shared" si="44"/>
        <v>42644</v>
      </c>
      <c r="V2847" s="234">
        <v>42658</v>
      </c>
      <c r="W2847" s="236">
        <v>2915.67</v>
      </c>
    </row>
    <row r="2848" spans="21:23">
      <c r="U2848" s="233">
        <f t="shared" si="44"/>
        <v>42644</v>
      </c>
      <c r="V2848" s="234">
        <v>42659</v>
      </c>
      <c r="W2848" s="236">
        <v>2915.67</v>
      </c>
    </row>
    <row r="2849" spans="21:23">
      <c r="U2849" s="233">
        <f t="shared" si="44"/>
        <v>42644</v>
      </c>
      <c r="V2849" s="234">
        <v>42660</v>
      </c>
      <c r="W2849" s="236">
        <v>2915.67</v>
      </c>
    </row>
    <row r="2850" spans="21:23">
      <c r="U2850" s="233">
        <f t="shared" si="44"/>
        <v>42644</v>
      </c>
      <c r="V2850" s="234">
        <v>42661</v>
      </c>
      <c r="W2850" s="236">
        <v>2915.67</v>
      </c>
    </row>
    <row r="2851" spans="21:23">
      <c r="U2851" s="233">
        <f t="shared" si="44"/>
        <v>42644</v>
      </c>
      <c r="V2851" s="234">
        <v>42662</v>
      </c>
      <c r="W2851" s="236">
        <v>2905.93</v>
      </c>
    </row>
    <row r="2852" spans="21:23">
      <c r="U2852" s="233">
        <f t="shared" si="44"/>
        <v>42644</v>
      </c>
      <c r="V2852" s="234">
        <v>42663</v>
      </c>
      <c r="W2852" s="236">
        <v>2914.15</v>
      </c>
    </row>
    <row r="2853" spans="21:23">
      <c r="U2853" s="233">
        <f t="shared" si="44"/>
        <v>42644</v>
      </c>
      <c r="V2853" s="234">
        <v>42664</v>
      </c>
      <c r="W2853" s="236">
        <v>2934.03</v>
      </c>
    </row>
    <row r="2854" spans="21:23">
      <c r="U2854" s="233">
        <f t="shared" si="44"/>
        <v>42644</v>
      </c>
      <c r="V2854" s="234">
        <v>42665</v>
      </c>
      <c r="W2854" s="236">
        <v>2944.25</v>
      </c>
    </row>
    <row r="2855" spans="21:23">
      <c r="U2855" s="233">
        <f t="shared" si="44"/>
        <v>42644</v>
      </c>
      <c r="V2855" s="234">
        <v>42666</v>
      </c>
      <c r="W2855" s="236">
        <v>2944.25</v>
      </c>
    </row>
    <row r="2856" spans="21:23">
      <c r="U2856" s="233">
        <f t="shared" si="44"/>
        <v>42644</v>
      </c>
      <c r="V2856" s="234">
        <v>42667</v>
      </c>
      <c r="W2856" s="236">
        <v>2944.25</v>
      </c>
    </row>
    <row r="2857" spans="21:23">
      <c r="U2857" s="233">
        <f t="shared" si="44"/>
        <v>42644</v>
      </c>
      <c r="V2857" s="234">
        <v>42668</v>
      </c>
      <c r="W2857" s="236">
        <v>2929.83</v>
      </c>
    </row>
    <row r="2858" spans="21:23">
      <c r="U2858" s="233">
        <f t="shared" si="44"/>
        <v>42644</v>
      </c>
      <c r="V2858" s="234">
        <v>42669</v>
      </c>
      <c r="W2858" s="236">
        <v>2941.34</v>
      </c>
    </row>
    <row r="2859" spans="21:23">
      <c r="U2859" s="233">
        <f t="shared" si="44"/>
        <v>42644</v>
      </c>
      <c r="V2859" s="234">
        <v>42670</v>
      </c>
      <c r="W2859" s="236">
        <v>2965.18</v>
      </c>
    </row>
    <row r="2860" spans="21:23">
      <c r="U2860" s="233">
        <f t="shared" si="44"/>
        <v>42644</v>
      </c>
      <c r="V2860" s="234">
        <v>42671</v>
      </c>
      <c r="W2860" s="236">
        <v>2966.61</v>
      </c>
    </row>
    <row r="2861" spans="21:23">
      <c r="U2861" s="233">
        <f t="shared" si="44"/>
        <v>42644</v>
      </c>
      <c r="V2861" s="234">
        <v>42672</v>
      </c>
      <c r="W2861" s="236">
        <v>2967.66</v>
      </c>
    </row>
    <row r="2862" spans="21:23">
      <c r="U2862" s="233">
        <f t="shared" si="44"/>
        <v>42644</v>
      </c>
      <c r="V2862" s="234">
        <v>42673</v>
      </c>
      <c r="W2862" s="236">
        <v>2967.66</v>
      </c>
    </row>
    <row r="2863" spans="21:23">
      <c r="U2863" s="233">
        <f t="shared" si="44"/>
        <v>42644</v>
      </c>
      <c r="V2863" s="234">
        <v>42674</v>
      </c>
      <c r="W2863" s="236">
        <v>2967.66</v>
      </c>
    </row>
    <row r="2864" spans="21:23">
      <c r="U2864" s="233">
        <f t="shared" si="44"/>
        <v>42675</v>
      </c>
      <c r="V2864" s="234">
        <v>42675</v>
      </c>
      <c r="W2864" s="236">
        <v>2998.55</v>
      </c>
    </row>
    <row r="2865" spans="21:23">
      <c r="U2865" s="233">
        <f t="shared" si="44"/>
        <v>42675</v>
      </c>
      <c r="V2865" s="234">
        <v>42676</v>
      </c>
      <c r="W2865" s="236">
        <v>3026.68</v>
      </c>
    </row>
    <row r="2866" spans="21:23">
      <c r="U2866" s="233">
        <f t="shared" si="44"/>
        <v>42675</v>
      </c>
      <c r="V2866" s="234">
        <v>42677</v>
      </c>
      <c r="W2866" s="236">
        <v>3070.54</v>
      </c>
    </row>
    <row r="2867" spans="21:23">
      <c r="U2867" s="233">
        <f t="shared" si="44"/>
        <v>42675</v>
      </c>
      <c r="V2867" s="234">
        <v>42678</v>
      </c>
      <c r="W2867" s="236">
        <v>3071.12</v>
      </c>
    </row>
    <row r="2868" spans="21:23">
      <c r="U2868" s="233">
        <f t="shared" si="44"/>
        <v>42675</v>
      </c>
      <c r="V2868" s="234">
        <v>42679</v>
      </c>
      <c r="W2868" s="236">
        <v>3070.4</v>
      </c>
    </row>
    <row r="2869" spans="21:23">
      <c r="U2869" s="233">
        <f t="shared" si="44"/>
        <v>42675</v>
      </c>
      <c r="V2869" s="234">
        <v>42680</v>
      </c>
      <c r="W2869" s="236">
        <v>3070.4</v>
      </c>
    </row>
    <row r="2870" spans="21:23">
      <c r="U2870" s="233">
        <f t="shared" si="44"/>
        <v>42675</v>
      </c>
      <c r="V2870" s="234">
        <v>42681</v>
      </c>
      <c r="W2870" s="236">
        <v>3070.4</v>
      </c>
    </row>
    <row r="2871" spans="21:23">
      <c r="U2871" s="233">
        <f t="shared" si="44"/>
        <v>42675</v>
      </c>
      <c r="V2871" s="234">
        <v>42682</v>
      </c>
      <c r="W2871" s="236">
        <v>3070.4</v>
      </c>
    </row>
    <row r="2872" spans="21:23">
      <c r="U2872" s="233">
        <f t="shared" si="44"/>
        <v>42675</v>
      </c>
      <c r="V2872" s="234">
        <v>42683</v>
      </c>
      <c r="W2872" s="236">
        <v>2984.78</v>
      </c>
    </row>
    <row r="2873" spans="21:23">
      <c r="U2873" s="233">
        <f t="shared" si="44"/>
        <v>42675</v>
      </c>
      <c r="V2873" s="234">
        <v>42684</v>
      </c>
      <c r="W2873" s="236">
        <v>3012.12</v>
      </c>
    </row>
    <row r="2874" spans="21:23">
      <c r="U2874" s="233">
        <f t="shared" si="44"/>
        <v>42675</v>
      </c>
      <c r="V2874" s="234">
        <v>42685</v>
      </c>
      <c r="W2874" s="236">
        <v>3100.12</v>
      </c>
    </row>
    <row r="2875" spans="21:23">
      <c r="U2875" s="233">
        <f t="shared" si="44"/>
        <v>42675</v>
      </c>
      <c r="V2875" s="234">
        <v>42686</v>
      </c>
      <c r="W2875" s="236">
        <v>3100.12</v>
      </c>
    </row>
    <row r="2876" spans="21:23">
      <c r="U2876" s="233">
        <f t="shared" si="44"/>
        <v>42675</v>
      </c>
      <c r="V2876" s="234">
        <v>42687</v>
      </c>
      <c r="W2876" s="236">
        <v>3100.12</v>
      </c>
    </row>
    <row r="2877" spans="21:23">
      <c r="U2877" s="233">
        <f t="shared" si="44"/>
        <v>42675</v>
      </c>
      <c r="V2877" s="234">
        <v>42688</v>
      </c>
      <c r="W2877" s="236">
        <v>3100.12</v>
      </c>
    </row>
    <row r="2878" spans="21:23">
      <c r="U2878" s="233">
        <f t="shared" si="44"/>
        <v>42675</v>
      </c>
      <c r="V2878" s="234">
        <v>42689</v>
      </c>
      <c r="W2878" s="236">
        <v>3100.12</v>
      </c>
    </row>
    <row r="2879" spans="21:23">
      <c r="U2879" s="233">
        <f t="shared" si="44"/>
        <v>42675</v>
      </c>
      <c r="V2879" s="234">
        <v>42690</v>
      </c>
      <c r="W2879" s="236">
        <v>3124.91</v>
      </c>
    </row>
    <row r="2880" spans="21:23">
      <c r="U2880" s="233">
        <f t="shared" si="44"/>
        <v>42675</v>
      </c>
      <c r="V2880" s="234">
        <v>42691</v>
      </c>
      <c r="W2880" s="236">
        <v>3131.11</v>
      </c>
    </row>
    <row r="2881" spans="21:23">
      <c r="U2881" s="233">
        <f t="shared" si="44"/>
        <v>42675</v>
      </c>
      <c r="V2881" s="234">
        <v>42692</v>
      </c>
      <c r="W2881" s="236">
        <v>3135.65</v>
      </c>
    </row>
    <row r="2882" spans="21:23">
      <c r="U2882" s="233">
        <f t="shared" si="44"/>
        <v>42675</v>
      </c>
      <c r="V2882" s="234">
        <v>42693</v>
      </c>
      <c r="W2882" s="236">
        <v>3163.49</v>
      </c>
    </row>
    <row r="2883" spans="21:23">
      <c r="U2883" s="233">
        <f t="shared" ref="U2883:U2946" si="45">+DATE(YEAR(V2883),MONTH(V2883),1)</f>
        <v>42675</v>
      </c>
      <c r="V2883" s="234">
        <v>42694</v>
      </c>
      <c r="W2883" s="236">
        <v>3163.49</v>
      </c>
    </row>
    <row r="2884" spans="21:23">
      <c r="U2884" s="233">
        <f t="shared" si="45"/>
        <v>42675</v>
      </c>
      <c r="V2884" s="234">
        <v>42695</v>
      </c>
      <c r="W2884" s="236">
        <v>3163.49</v>
      </c>
    </row>
    <row r="2885" spans="21:23">
      <c r="U2885" s="233">
        <f t="shared" si="45"/>
        <v>42675</v>
      </c>
      <c r="V2885" s="234">
        <v>42696</v>
      </c>
      <c r="W2885" s="236">
        <v>3144.72</v>
      </c>
    </row>
    <row r="2886" spans="21:23">
      <c r="U2886" s="233">
        <f t="shared" si="45"/>
        <v>42675</v>
      </c>
      <c r="V2886" s="234">
        <v>42697</v>
      </c>
      <c r="W2886" s="236">
        <v>3139.76</v>
      </c>
    </row>
    <row r="2887" spans="21:23">
      <c r="U2887" s="233">
        <f t="shared" si="45"/>
        <v>42675</v>
      </c>
      <c r="V2887" s="234">
        <v>42698</v>
      </c>
      <c r="W2887" s="236">
        <v>3187.97</v>
      </c>
    </row>
    <row r="2888" spans="21:23">
      <c r="U2888" s="233">
        <f t="shared" si="45"/>
        <v>42675</v>
      </c>
      <c r="V2888" s="234">
        <v>42699</v>
      </c>
      <c r="W2888" s="236">
        <v>3187.97</v>
      </c>
    </row>
    <row r="2889" spans="21:23">
      <c r="U2889" s="233">
        <f t="shared" si="45"/>
        <v>42675</v>
      </c>
      <c r="V2889" s="234">
        <v>42700</v>
      </c>
      <c r="W2889" s="236">
        <v>3170.64</v>
      </c>
    </row>
    <row r="2890" spans="21:23">
      <c r="U2890" s="233">
        <f t="shared" si="45"/>
        <v>42675</v>
      </c>
      <c r="V2890" s="234">
        <v>42701</v>
      </c>
      <c r="W2890" s="236">
        <v>3170.64</v>
      </c>
    </row>
    <row r="2891" spans="21:23">
      <c r="U2891" s="233">
        <f t="shared" si="45"/>
        <v>42675</v>
      </c>
      <c r="V2891" s="234">
        <v>42702</v>
      </c>
      <c r="W2891" s="236">
        <v>3170.64</v>
      </c>
    </row>
    <row r="2892" spans="21:23">
      <c r="U2892" s="233">
        <f t="shared" si="45"/>
        <v>42675</v>
      </c>
      <c r="V2892" s="234">
        <v>42703</v>
      </c>
      <c r="W2892" s="236">
        <v>3142.2</v>
      </c>
    </row>
    <row r="2893" spans="21:23">
      <c r="U2893" s="233">
        <f t="shared" si="45"/>
        <v>42675</v>
      </c>
      <c r="V2893" s="234">
        <v>42704</v>
      </c>
      <c r="W2893" s="236">
        <v>3165.09</v>
      </c>
    </row>
    <row r="2894" spans="21:23">
      <c r="U2894" s="233">
        <f t="shared" si="45"/>
        <v>42705</v>
      </c>
      <c r="V2894" s="234">
        <v>42705</v>
      </c>
      <c r="W2894" s="236">
        <v>3085.6</v>
      </c>
    </row>
    <row r="2895" spans="21:23">
      <c r="U2895" s="233">
        <f t="shared" si="45"/>
        <v>42705</v>
      </c>
      <c r="V2895" s="234">
        <v>42706</v>
      </c>
      <c r="W2895" s="236">
        <v>3068.34</v>
      </c>
    </row>
    <row r="2896" spans="21:23">
      <c r="U2896" s="233">
        <f t="shared" si="45"/>
        <v>42705</v>
      </c>
      <c r="V2896" s="234">
        <v>42707</v>
      </c>
      <c r="W2896" s="236">
        <v>3061.04</v>
      </c>
    </row>
    <row r="2897" spans="21:23">
      <c r="U2897" s="233">
        <f t="shared" si="45"/>
        <v>42705</v>
      </c>
      <c r="V2897" s="234">
        <v>42708</v>
      </c>
      <c r="W2897" s="236">
        <v>3061.04</v>
      </c>
    </row>
    <row r="2898" spans="21:23">
      <c r="U2898" s="233">
        <f t="shared" si="45"/>
        <v>42705</v>
      </c>
      <c r="V2898" s="234">
        <v>42709</v>
      </c>
      <c r="W2898" s="236">
        <v>3061.04</v>
      </c>
    </row>
    <row r="2899" spans="21:23">
      <c r="U2899" s="233">
        <f t="shared" si="45"/>
        <v>42705</v>
      </c>
      <c r="V2899" s="234">
        <v>42710</v>
      </c>
      <c r="W2899" s="236">
        <v>3049.47</v>
      </c>
    </row>
    <row r="2900" spans="21:23">
      <c r="U2900" s="233">
        <f t="shared" si="45"/>
        <v>42705</v>
      </c>
      <c r="V2900" s="234">
        <v>42711</v>
      </c>
      <c r="W2900" s="236">
        <v>3015.47</v>
      </c>
    </row>
    <row r="2901" spans="21:23">
      <c r="U2901" s="233">
        <f t="shared" si="45"/>
        <v>42705</v>
      </c>
      <c r="V2901" s="234">
        <v>42712</v>
      </c>
      <c r="W2901" s="236">
        <v>2989.71</v>
      </c>
    </row>
    <row r="2902" spans="21:23">
      <c r="U2902" s="233">
        <f t="shared" si="45"/>
        <v>42705</v>
      </c>
      <c r="V2902" s="234">
        <v>42713</v>
      </c>
      <c r="W2902" s="236">
        <v>2989.71</v>
      </c>
    </row>
    <row r="2903" spans="21:23">
      <c r="U2903" s="233">
        <f t="shared" si="45"/>
        <v>42705</v>
      </c>
      <c r="V2903" s="234">
        <v>42714</v>
      </c>
      <c r="W2903" s="236">
        <v>3002.8</v>
      </c>
    </row>
    <row r="2904" spans="21:23">
      <c r="U2904" s="233">
        <f t="shared" si="45"/>
        <v>42705</v>
      </c>
      <c r="V2904" s="234">
        <v>42715</v>
      </c>
      <c r="W2904" s="236">
        <v>3002.8</v>
      </c>
    </row>
    <row r="2905" spans="21:23">
      <c r="U2905" s="233">
        <f t="shared" si="45"/>
        <v>42705</v>
      </c>
      <c r="V2905" s="234">
        <v>42716</v>
      </c>
      <c r="W2905" s="236">
        <v>3002.8</v>
      </c>
    </row>
    <row r="2906" spans="21:23">
      <c r="U2906" s="233">
        <f t="shared" si="45"/>
        <v>42705</v>
      </c>
      <c r="V2906" s="234">
        <v>42717</v>
      </c>
      <c r="W2906" s="236">
        <v>2984.02</v>
      </c>
    </row>
    <row r="2907" spans="21:23">
      <c r="U2907" s="233">
        <f t="shared" si="45"/>
        <v>42705</v>
      </c>
      <c r="V2907" s="234">
        <v>42718</v>
      </c>
      <c r="W2907" s="236">
        <v>2982.29</v>
      </c>
    </row>
    <row r="2908" spans="21:23">
      <c r="U2908" s="233">
        <f t="shared" si="45"/>
        <v>42705</v>
      </c>
      <c r="V2908" s="234">
        <v>42719</v>
      </c>
      <c r="W2908" s="236">
        <v>2964.56</v>
      </c>
    </row>
    <row r="2909" spans="21:23">
      <c r="U2909" s="233">
        <f t="shared" si="45"/>
        <v>42705</v>
      </c>
      <c r="V2909" s="234">
        <v>42720</v>
      </c>
      <c r="W2909" s="236">
        <v>3000.47</v>
      </c>
    </row>
    <row r="2910" spans="21:23">
      <c r="U2910" s="233">
        <f t="shared" si="45"/>
        <v>42705</v>
      </c>
      <c r="V2910" s="234">
        <v>42721</v>
      </c>
      <c r="W2910" s="236">
        <v>2997.2</v>
      </c>
    </row>
    <row r="2911" spans="21:23">
      <c r="U2911" s="233">
        <f t="shared" si="45"/>
        <v>42705</v>
      </c>
      <c r="V2911" s="234">
        <v>42722</v>
      </c>
      <c r="W2911" s="236">
        <v>2997.2</v>
      </c>
    </row>
    <row r="2912" spans="21:23">
      <c r="U2912" s="233">
        <f t="shared" si="45"/>
        <v>42705</v>
      </c>
      <c r="V2912" s="234">
        <v>42723</v>
      </c>
      <c r="W2912" s="236">
        <v>2997.2</v>
      </c>
    </row>
    <row r="2913" spans="21:23">
      <c r="U2913" s="233">
        <f t="shared" si="45"/>
        <v>42705</v>
      </c>
      <c r="V2913" s="234">
        <v>42724</v>
      </c>
      <c r="W2913" s="236">
        <v>3019.44</v>
      </c>
    </row>
    <row r="2914" spans="21:23">
      <c r="U2914" s="233">
        <f t="shared" si="45"/>
        <v>42705</v>
      </c>
      <c r="V2914" s="234">
        <v>42725</v>
      </c>
      <c r="W2914" s="236">
        <v>2988.06</v>
      </c>
    </row>
    <row r="2915" spans="21:23">
      <c r="U2915" s="233">
        <f t="shared" si="45"/>
        <v>42705</v>
      </c>
      <c r="V2915" s="234">
        <v>42726</v>
      </c>
      <c r="W2915" s="236">
        <v>2989.14</v>
      </c>
    </row>
    <row r="2916" spans="21:23">
      <c r="U2916" s="233">
        <f t="shared" si="45"/>
        <v>42705</v>
      </c>
      <c r="V2916" s="234">
        <v>42727</v>
      </c>
      <c r="W2916" s="236">
        <v>2996.03</v>
      </c>
    </row>
    <row r="2917" spans="21:23">
      <c r="U2917" s="233">
        <f t="shared" si="45"/>
        <v>42705</v>
      </c>
      <c r="V2917" s="234">
        <v>42728</v>
      </c>
      <c r="W2917" s="236">
        <v>2996.6</v>
      </c>
    </row>
    <row r="2918" spans="21:23">
      <c r="U2918" s="233">
        <f t="shared" si="45"/>
        <v>42705</v>
      </c>
      <c r="V2918" s="234">
        <v>42729</v>
      </c>
      <c r="W2918" s="236">
        <v>2996.6</v>
      </c>
    </row>
    <row r="2919" spans="21:23">
      <c r="U2919" s="233">
        <f t="shared" si="45"/>
        <v>42705</v>
      </c>
      <c r="V2919" s="234">
        <v>42730</v>
      </c>
      <c r="W2919" s="236">
        <v>2996.6</v>
      </c>
    </row>
    <row r="2920" spans="21:23">
      <c r="U2920" s="233">
        <f t="shared" si="45"/>
        <v>42705</v>
      </c>
      <c r="V2920" s="234">
        <v>42731</v>
      </c>
      <c r="W2920" s="236">
        <v>2996.6</v>
      </c>
    </row>
    <row r="2921" spans="21:23">
      <c r="U2921" s="233">
        <f t="shared" si="45"/>
        <v>42705</v>
      </c>
      <c r="V2921" s="234">
        <v>42732</v>
      </c>
      <c r="W2921" s="236">
        <v>2992.81</v>
      </c>
    </row>
    <row r="2922" spans="21:23">
      <c r="U2922" s="233">
        <f t="shared" si="45"/>
        <v>42705</v>
      </c>
      <c r="V2922" s="234">
        <v>42733</v>
      </c>
      <c r="W2922" s="236">
        <v>3019.72</v>
      </c>
    </row>
    <row r="2923" spans="21:23">
      <c r="U2923" s="233">
        <f t="shared" si="45"/>
        <v>42705</v>
      </c>
      <c r="V2923" s="234">
        <v>42734</v>
      </c>
      <c r="W2923" s="236">
        <v>3000.71</v>
      </c>
    </row>
    <row r="2924" spans="21:23">
      <c r="U2924" s="233">
        <f t="shared" si="45"/>
        <v>42705</v>
      </c>
      <c r="V2924" s="234">
        <v>42735</v>
      </c>
      <c r="W2924" s="236">
        <v>3000.71</v>
      </c>
    </row>
    <row r="2925" spans="21:23">
      <c r="U2925" s="233">
        <f t="shared" si="45"/>
        <v>42736</v>
      </c>
      <c r="V2925" s="234">
        <v>42736</v>
      </c>
      <c r="W2925" s="236">
        <v>3000.71</v>
      </c>
    </row>
    <row r="2926" spans="21:23">
      <c r="U2926" s="233">
        <f t="shared" si="45"/>
        <v>42736</v>
      </c>
      <c r="V2926" s="234">
        <v>42737</v>
      </c>
      <c r="W2926" s="236">
        <v>3000.71</v>
      </c>
    </row>
    <row r="2927" spans="21:23">
      <c r="U2927" s="233">
        <f t="shared" si="45"/>
        <v>42736</v>
      </c>
      <c r="V2927" s="234">
        <v>42738</v>
      </c>
      <c r="W2927" s="236">
        <v>3000.71</v>
      </c>
    </row>
    <row r="2928" spans="21:23">
      <c r="U2928" s="233">
        <f t="shared" si="45"/>
        <v>42736</v>
      </c>
      <c r="V2928" s="234">
        <v>42739</v>
      </c>
      <c r="W2928" s="236">
        <v>2981.06</v>
      </c>
    </row>
    <row r="2929" spans="21:23">
      <c r="U2929" s="233">
        <f t="shared" si="45"/>
        <v>42736</v>
      </c>
      <c r="V2929" s="234">
        <v>42740</v>
      </c>
      <c r="W2929" s="236">
        <v>2965.36</v>
      </c>
    </row>
    <row r="2930" spans="21:23">
      <c r="U2930" s="233">
        <f t="shared" si="45"/>
        <v>42736</v>
      </c>
      <c r="V2930" s="234">
        <v>42741</v>
      </c>
      <c r="W2930" s="236">
        <v>2941.08</v>
      </c>
    </row>
    <row r="2931" spans="21:23">
      <c r="U2931" s="233">
        <f t="shared" si="45"/>
        <v>42736</v>
      </c>
      <c r="V2931" s="234">
        <v>42742</v>
      </c>
      <c r="W2931" s="236">
        <v>2919.01</v>
      </c>
    </row>
    <row r="2932" spans="21:23">
      <c r="U2932" s="233">
        <f t="shared" si="45"/>
        <v>42736</v>
      </c>
      <c r="V2932" s="234">
        <v>42743</v>
      </c>
      <c r="W2932" s="236">
        <v>2919.01</v>
      </c>
    </row>
    <row r="2933" spans="21:23">
      <c r="U2933" s="233">
        <f t="shared" si="45"/>
        <v>42736</v>
      </c>
      <c r="V2933" s="234">
        <v>42744</v>
      </c>
      <c r="W2933" s="236">
        <v>2919.01</v>
      </c>
    </row>
    <row r="2934" spans="21:23">
      <c r="U2934" s="233">
        <f t="shared" si="45"/>
        <v>42736</v>
      </c>
      <c r="V2934" s="234">
        <v>42745</v>
      </c>
      <c r="W2934" s="236">
        <v>2919.01</v>
      </c>
    </row>
    <row r="2935" spans="21:23">
      <c r="U2935" s="233">
        <f t="shared" si="45"/>
        <v>42736</v>
      </c>
      <c r="V2935" s="234">
        <v>42746</v>
      </c>
      <c r="W2935" s="236">
        <v>2949.6</v>
      </c>
    </row>
    <row r="2936" spans="21:23">
      <c r="U2936" s="233">
        <f t="shared" si="45"/>
        <v>42736</v>
      </c>
      <c r="V2936" s="234">
        <v>42747</v>
      </c>
      <c r="W2936" s="236">
        <v>2980.8</v>
      </c>
    </row>
    <row r="2937" spans="21:23">
      <c r="U2937" s="233">
        <f t="shared" si="45"/>
        <v>42736</v>
      </c>
      <c r="V2937" s="234">
        <v>42748</v>
      </c>
      <c r="W2937" s="236">
        <v>2930.19</v>
      </c>
    </row>
    <row r="2938" spans="21:23">
      <c r="U2938" s="233">
        <f t="shared" si="45"/>
        <v>42736</v>
      </c>
      <c r="V2938" s="234">
        <v>42749</v>
      </c>
      <c r="W2938" s="236">
        <v>2935.96</v>
      </c>
    </row>
    <row r="2939" spans="21:23">
      <c r="U2939" s="233">
        <f t="shared" si="45"/>
        <v>42736</v>
      </c>
      <c r="V2939" s="234">
        <v>42750</v>
      </c>
      <c r="W2939" s="236">
        <v>2935.96</v>
      </c>
    </row>
    <row r="2940" spans="21:23">
      <c r="U2940" s="233">
        <f t="shared" si="45"/>
        <v>42736</v>
      </c>
      <c r="V2940" s="234">
        <v>42751</v>
      </c>
      <c r="W2940" s="236">
        <v>2935.96</v>
      </c>
    </row>
    <row r="2941" spans="21:23">
      <c r="U2941" s="233">
        <f t="shared" si="45"/>
        <v>42736</v>
      </c>
      <c r="V2941" s="234">
        <v>42752</v>
      </c>
      <c r="W2941" s="236">
        <v>2935.96</v>
      </c>
    </row>
    <row r="2942" spans="21:23">
      <c r="U2942" s="233">
        <f t="shared" si="45"/>
        <v>42736</v>
      </c>
      <c r="V2942" s="234">
        <v>42753</v>
      </c>
      <c r="W2942" s="236">
        <v>2924.77</v>
      </c>
    </row>
    <row r="2943" spans="21:23">
      <c r="U2943" s="233">
        <f t="shared" si="45"/>
        <v>42736</v>
      </c>
      <c r="V2943" s="234">
        <v>42754</v>
      </c>
      <c r="W2943" s="236">
        <v>2934.58</v>
      </c>
    </row>
    <row r="2944" spans="21:23">
      <c r="U2944" s="233">
        <f t="shared" si="45"/>
        <v>42736</v>
      </c>
      <c r="V2944" s="234">
        <v>42755</v>
      </c>
      <c r="W2944" s="236">
        <v>2938.24</v>
      </c>
    </row>
    <row r="2945" spans="21:23">
      <c r="U2945" s="233">
        <f t="shared" si="45"/>
        <v>42736</v>
      </c>
      <c r="V2945" s="234">
        <v>42756</v>
      </c>
      <c r="W2945" s="236">
        <v>2927.91</v>
      </c>
    </row>
    <row r="2946" spans="21:23">
      <c r="U2946" s="233">
        <f t="shared" si="45"/>
        <v>42736</v>
      </c>
      <c r="V2946" s="234">
        <v>42757</v>
      </c>
      <c r="W2946" s="236">
        <v>2927.91</v>
      </c>
    </row>
    <row r="2947" spans="21:23">
      <c r="U2947" s="233">
        <f t="shared" ref="U2947:U3010" si="46">+DATE(YEAR(V2947),MONTH(V2947),1)</f>
        <v>42736</v>
      </c>
      <c r="V2947" s="234">
        <v>42758</v>
      </c>
      <c r="W2947" s="236">
        <v>2927.91</v>
      </c>
    </row>
    <row r="2948" spans="21:23">
      <c r="U2948" s="233">
        <f t="shared" si="46"/>
        <v>42736</v>
      </c>
      <c r="V2948" s="234">
        <v>42759</v>
      </c>
      <c r="W2948" s="236">
        <v>2908.53</v>
      </c>
    </row>
    <row r="2949" spans="21:23">
      <c r="U2949" s="233">
        <f t="shared" si="46"/>
        <v>42736</v>
      </c>
      <c r="V2949" s="234">
        <v>42760</v>
      </c>
      <c r="W2949" s="236">
        <v>2932.01</v>
      </c>
    </row>
    <row r="2950" spans="21:23">
      <c r="U2950" s="233">
        <f t="shared" si="46"/>
        <v>42736</v>
      </c>
      <c r="V2950" s="234">
        <v>42761</v>
      </c>
      <c r="W2950" s="236">
        <v>2927.53</v>
      </c>
    </row>
    <row r="2951" spans="21:23">
      <c r="U2951" s="233">
        <f t="shared" si="46"/>
        <v>42736</v>
      </c>
      <c r="V2951" s="234">
        <v>42762</v>
      </c>
      <c r="W2951" s="236">
        <v>2936.72</v>
      </c>
    </row>
    <row r="2952" spans="21:23">
      <c r="U2952" s="233">
        <f t="shared" si="46"/>
        <v>42736</v>
      </c>
      <c r="V2952" s="234">
        <v>42763</v>
      </c>
      <c r="W2952" s="236">
        <v>2930.17</v>
      </c>
    </row>
    <row r="2953" spans="21:23">
      <c r="U2953" s="233">
        <f t="shared" si="46"/>
        <v>42736</v>
      </c>
      <c r="V2953" s="234">
        <v>42764</v>
      </c>
      <c r="W2953" s="236">
        <v>2930.17</v>
      </c>
    </row>
    <row r="2954" spans="21:23">
      <c r="U2954" s="233">
        <f t="shared" si="46"/>
        <v>42736</v>
      </c>
      <c r="V2954" s="234">
        <v>42765</v>
      </c>
      <c r="W2954" s="236">
        <v>2930.17</v>
      </c>
    </row>
    <row r="2955" spans="21:23">
      <c r="U2955" s="233">
        <f t="shared" si="46"/>
        <v>42736</v>
      </c>
      <c r="V2955" s="234">
        <v>42766</v>
      </c>
      <c r="W2955" s="236">
        <v>2936.66</v>
      </c>
    </row>
    <row r="2956" spans="21:23">
      <c r="U2956" s="233">
        <f t="shared" si="46"/>
        <v>42767</v>
      </c>
      <c r="V2956" s="234">
        <v>42767</v>
      </c>
      <c r="W2956" s="236">
        <v>2921.9</v>
      </c>
    </row>
    <row r="2957" spans="21:23">
      <c r="U2957" s="233">
        <f t="shared" si="46"/>
        <v>42767</v>
      </c>
      <c r="V2957" s="234">
        <v>42768</v>
      </c>
      <c r="W2957" s="236">
        <v>2906.78</v>
      </c>
    </row>
    <row r="2958" spans="21:23">
      <c r="U2958" s="233">
        <f t="shared" si="46"/>
        <v>42767</v>
      </c>
      <c r="V2958" s="234">
        <v>42769</v>
      </c>
      <c r="W2958" s="236">
        <v>2882.2</v>
      </c>
    </row>
    <row r="2959" spans="21:23">
      <c r="U2959" s="233">
        <f t="shared" si="46"/>
        <v>42767</v>
      </c>
      <c r="V2959" s="234">
        <v>42770</v>
      </c>
      <c r="W2959" s="236">
        <v>2855.8</v>
      </c>
    </row>
    <row r="2960" spans="21:23">
      <c r="U2960" s="233">
        <f t="shared" si="46"/>
        <v>42767</v>
      </c>
      <c r="V2960" s="234">
        <v>42771</v>
      </c>
      <c r="W2960" s="236">
        <v>2855.8</v>
      </c>
    </row>
    <row r="2961" spans="21:23">
      <c r="U2961" s="233">
        <f t="shared" si="46"/>
        <v>42767</v>
      </c>
      <c r="V2961" s="234">
        <v>42772</v>
      </c>
      <c r="W2961" s="236">
        <v>2855.8</v>
      </c>
    </row>
    <row r="2962" spans="21:23">
      <c r="U2962" s="233">
        <f t="shared" si="46"/>
        <v>42767</v>
      </c>
      <c r="V2962" s="234">
        <v>42773</v>
      </c>
      <c r="W2962" s="236">
        <v>2853.99</v>
      </c>
    </row>
    <row r="2963" spans="21:23">
      <c r="U2963" s="233">
        <f t="shared" si="46"/>
        <v>42767</v>
      </c>
      <c r="V2963" s="234">
        <v>42774</v>
      </c>
      <c r="W2963" s="236">
        <v>2867.76</v>
      </c>
    </row>
    <row r="2964" spans="21:23">
      <c r="U2964" s="233">
        <f t="shared" si="46"/>
        <v>42767</v>
      </c>
      <c r="V2964" s="234">
        <v>42775</v>
      </c>
      <c r="W2964" s="236">
        <v>2879.49</v>
      </c>
    </row>
    <row r="2965" spans="21:23">
      <c r="U2965" s="233">
        <f t="shared" si="46"/>
        <v>42767</v>
      </c>
      <c r="V2965" s="234">
        <v>42776</v>
      </c>
      <c r="W2965" s="236">
        <v>2862.63</v>
      </c>
    </row>
    <row r="2966" spans="21:23">
      <c r="U2966" s="233">
        <f t="shared" si="46"/>
        <v>42767</v>
      </c>
      <c r="V2966" s="234">
        <v>42777</v>
      </c>
      <c r="W2966" s="236">
        <v>2851.98</v>
      </c>
    </row>
    <row r="2967" spans="21:23">
      <c r="U2967" s="233">
        <f t="shared" si="46"/>
        <v>42767</v>
      </c>
      <c r="V2967" s="234">
        <v>42778</v>
      </c>
      <c r="W2967" s="236">
        <v>2851.98</v>
      </c>
    </row>
    <row r="2968" spans="21:23">
      <c r="U2968" s="233">
        <f t="shared" si="46"/>
        <v>42767</v>
      </c>
      <c r="V2968" s="234">
        <v>42779</v>
      </c>
      <c r="W2968" s="236">
        <v>2851.98</v>
      </c>
    </row>
    <row r="2969" spans="21:23">
      <c r="U2969" s="233">
        <f t="shared" si="46"/>
        <v>42767</v>
      </c>
      <c r="V2969" s="234">
        <v>42780</v>
      </c>
      <c r="W2969" s="236">
        <v>2875.46</v>
      </c>
    </row>
    <row r="2970" spans="21:23">
      <c r="U2970" s="233">
        <f t="shared" si="46"/>
        <v>42767</v>
      </c>
      <c r="V2970" s="234">
        <v>42781</v>
      </c>
      <c r="W2970" s="236">
        <v>2867.64</v>
      </c>
    </row>
    <row r="2971" spans="21:23">
      <c r="U2971" s="233">
        <f t="shared" si="46"/>
        <v>42767</v>
      </c>
      <c r="V2971" s="234">
        <v>42782</v>
      </c>
      <c r="W2971" s="236">
        <v>2876.03</v>
      </c>
    </row>
    <row r="2972" spans="21:23">
      <c r="U2972" s="233">
        <f t="shared" si="46"/>
        <v>42767</v>
      </c>
      <c r="V2972" s="234">
        <v>42783</v>
      </c>
      <c r="W2972" s="236">
        <v>2875.68</v>
      </c>
    </row>
    <row r="2973" spans="21:23">
      <c r="U2973" s="233">
        <f t="shared" si="46"/>
        <v>42767</v>
      </c>
      <c r="V2973" s="234">
        <v>42784</v>
      </c>
      <c r="W2973" s="236">
        <v>2902.81</v>
      </c>
    </row>
    <row r="2974" spans="21:23">
      <c r="U2974" s="233">
        <f t="shared" si="46"/>
        <v>42767</v>
      </c>
      <c r="V2974" s="234">
        <v>42785</v>
      </c>
      <c r="W2974" s="236">
        <v>2902.81</v>
      </c>
    </row>
    <row r="2975" spans="21:23">
      <c r="U2975" s="233">
        <f t="shared" si="46"/>
        <v>42767</v>
      </c>
      <c r="V2975" s="234">
        <v>42786</v>
      </c>
      <c r="W2975" s="236">
        <v>2902.81</v>
      </c>
    </row>
    <row r="2976" spans="21:23">
      <c r="U2976" s="233">
        <f t="shared" si="46"/>
        <v>42767</v>
      </c>
      <c r="V2976" s="234">
        <v>42787</v>
      </c>
      <c r="W2976" s="236">
        <v>2902.81</v>
      </c>
    </row>
    <row r="2977" spans="21:23">
      <c r="U2977" s="233">
        <f t="shared" si="46"/>
        <v>42767</v>
      </c>
      <c r="V2977" s="234">
        <v>42788</v>
      </c>
      <c r="W2977" s="236">
        <v>2902.68</v>
      </c>
    </row>
    <row r="2978" spans="21:23">
      <c r="U2978" s="233">
        <f t="shared" si="46"/>
        <v>42767</v>
      </c>
      <c r="V2978" s="234">
        <v>42789</v>
      </c>
      <c r="W2978" s="236">
        <v>2893.55</v>
      </c>
    </row>
    <row r="2979" spans="21:23">
      <c r="U2979" s="233">
        <f t="shared" si="46"/>
        <v>42767</v>
      </c>
      <c r="V2979" s="234">
        <v>42790</v>
      </c>
      <c r="W2979" s="236">
        <v>2871.67</v>
      </c>
    </row>
    <row r="2980" spans="21:23">
      <c r="U2980" s="233">
        <f t="shared" si="46"/>
        <v>42767</v>
      </c>
      <c r="V2980" s="234">
        <v>42791</v>
      </c>
      <c r="W2980" s="236">
        <v>2886.52</v>
      </c>
    </row>
    <row r="2981" spans="21:23">
      <c r="U2981" s="233">
        <f t="shared" si="46"/>
        <v>42767</v>
      </c>
      <c r="V2981" s="234">
        <v>42792</v>
      </c>
      <c r="W2981" s="236">
        <v>2886.52</v>
      </c>
    </row>
    <row r="2982" spans="21:23">
      <c r="U2982" s="233">
        <f t="shared" si="46"/>
        <v>42767</v>
      </c>
      <c r="V2982" s="234">
        <v>42793</v>
      </c>
      <c r="W2982" s="236">
        <v>2886.52</v>
      </c>
    </row>
    <row r="2983" spans="21:23">
      <c r="U2983" s="233">
        <f t="shared" si="46"/>
        <v>42767</v>
      </c>
      <c r="V2983" s="234">
        <v>42794</v>
      </c>
      <c r="W2983" s="236">
        <v>2896.27</v>
      </c>
    </row>
    <row r="2984" spans="21:23">
      <c r="U2984" s="233">
        <f t="shared" si="46"/>
        <v>42795</v>
      </c>
      <c r="V2984" s="234">
        <v>42795</v>
      </c>
      <c r="W2984" s="236">
        <v>2919.17</v>
      </c>
    </row>
    <row r="2985" spans="21:23">
      <c r="U2985" s="233">
        <f t="shared" si="46"/>
        <v>42795</v>
      </c>
      <c r="V2985" s="234">
        <v>42796</v>
      </c>
      <c r="W2985" s="236">
        <v>2935.75</v>
      </c>
    </row>
    <row r="2986" spans="21:23">
      <c r="U2986" s="233">
        <f t="shared" si="46"/>
        <v>42795</v>
      </c>
      <c r="V2986" s="234">
        <v>42797</v>
      </c>
      <c r="W2986" s="236">
        <v>2960.91</v>
      </c>
    </row>
    <row r="2987" spans="21:23">
      <c r="U2987" s="233">
        <f t="shared" si="46"/>
        <v>42795</v>
      </c>
      <c r="V2987" s="234">
        <v>42798</v>
      </c>
      <c r="W2987" s="236">
        <v>2977.43</v>
      </c>
    </row>
    <row r="2988" spans="21:23">
      <c r="U2988" s="233">
        <f t="shared" si="46"/>
        <v>42795</v>
      </c>
      <c r="V2988" s="234">
        <v>42799</v>
      </c>
      <c r="W2988" s="236">
        <v>2977.43</v>
      </c>
    </row>
    <row r="2989" spans="21:23">
      <c r="U2989" s="233">
        <f t="shared" si="46"/>
        <v>42795</v>
      </c>
      <c r="V2989" s="234">
        <v>42800</v>
      </c>
      <c r="W2989" s="236">
        <v>2977.43</v>
      </c>
    </row>
    <row r="2990" spans="21:23">
      <c r="U2990" s="233">
        <f t="shared" si="46"/>
        <v>42795</v>
      </c>
      <c r="V2990" s="234">
        <v>42801</v>
      </c>
      <c r="W2990" s="236">
        <v>2966.67</v>
      </c>
    </row>
    <row r="2991" spans="21:23">
      <c r="U2991" s="233">
        <f t="shared" si="46"/>
        <v>42795</v>
      </c>
      <c r="V2991" s="234">
        <v>42802</v>
      </c>
      <c r="W2991" s="236">
        <v>2972.44</v>
      </c>
    </row>
    <row r="2992" spans="21:23">
      <c r="U2992" s="233">
        <f t="shared" si="46"/>
        <v>42795</v>
      </c>
      <c r="V2992" s="234">
        <v>42803</v>
      </c>
      <c r="W2992" s="236">
        <v>2987.88</v>
      </c>
    </row>
    <row r="2993" spans="21:23">
      <c r="U2993" s="233">
        <f t="shared" si="46"/>
        <v>42795</v>
      </c>
      <c r="V2993" s="234">
        <v>42804</v>
      </c>
      <c r="W2993" s="236">
        <v>3004.43</v>
      </c>
    </row>
    <row r="2994" spans="21:23">
      <c r="U2994" s="233">
        <f t="shared" si="46"/>
        <v>42795</v>
      </c>
      <c r="V2994" s="234">
        <v>42805</v>
      </c>
      <c r="W2994" s="236">
        <v>2980.83</v>
      </c>
    </row>
    <row r="2995" spans="21:23">
      <c r="U2995" s="233">
        <f t="shared" si="46"/>
        <v>42795</v>
      </c>
      <c r="V2995" s="234">
        <v>42806</v>
      </c>
      <c r="W2995" s="236">
        <v>2980.83</v>
      </c>
    </row>
    <row r="2996" spans="21:23">
      <c r="U2996" s="233">
        <f t="shared" si="46"/>
        <v>42795</v>
      </c>
      <c r="V2996" s="234">
        <v>42807</v>
      </c>
      <c r="W2996" s="236">
        <v>2980.83</v>
      </c>
    </row>
    <row r="2997" spans="21:23">
      <c r="U2997" s="233">
        <f t="shared" si="46"/>
        <v>42795</v>
      </c>
      <c r="V2997" s="234">
        <v>42808</v>
      </c>
      <c r="W2997" s="236">
        <v>2987.93</v>
      </c>
    </row>
    <row r="2998" spans="21:23">
      <c r="U2998" s="233">
        <f t="shared" si="46"/>
        <v>42795</v>
      </c>
      <c r="V2998" s="234">
        <v>42809</v>
      </c>
      <c r="W2998" s="236">
        <v>2997.73</v>
      </c>
    </row>
    <row r="2999" spans="21:23">
      <c r="U2999" s="233">
        <f t="shared" si="46"/>
        <v>42795</v>
      </c>
      <c r="V2999" s="234">
        <v>42810</v>
      </c>
      <c r="W2999" s="236">
        <v>2972.61</v>
      </c>
    </row>
    <row r="3000" spans="21:23">
      <c r="U3000" s="233">
        <f t="shared" si="46"/>
        <v>42795</v>
      </c>
      <c r="V3000" s="234">
        <v>42811</v>
      </c>
      <c r="W3000" s="236">
        <v>2923.96</v>
      </c>
    </row>
    <row r="3001" spans="21:23">
      <c r="U3001" s="233">
        <f t="shared" si="46"/>
        <v>42795</v>
      </c>
      <c r="V3001" s="234">
        <v>42812</v>
      </c>
      <c r="W3001" s="236">
        <v>2912.53</v>
      </c>
    </row>
    <row r="3002" spans="21:23">
      <c r="U3002" s="233">
        <f t="shared" si="46"/>
        <v>42795</v>
      </c>
      <c r="V3002" s="234">
        <v>42813</v>
      </c>
      <c r="W3002" s="236">
        <v>2912.53</v>
      </c>
    </row>
    <row r="3003" spans="21:23">
      <c r="U3003" s="233">
        <f t="shared" si="46"/>
        <v>42795</v>
      </c>
      <c r="V3003" s="234">
        <v>42814</v>
      </c>
      <c r="W3003" s="236">
        <v>2912.53</v>
      </c>
    </row>
    <row r="3004" spans="21:23">
      <c r="U3004" s="233">
        <f t="shared" si="46"/>
        <v>42795</v>
      </c>
      <c r="V3004" s="234">
        <v>42815</v>
      </c>
      <c r="W3004" s="236">
        <v>2912.53</v>
      </c>
    </row>
    <row r="3005" spans="21:23">
      <c r="U3005" s="233">
        <f t="shared" si="46"/>
        <v>42795</v>
      </c>
      <c r="V3005" s="234">
        <v>42816</v>
      </c>
      <c r="W3005" s="236">
        <v>2904.87</v>
      </c>
    </row>
    <row r="3006" spans="21:23">
      <c r="U3006" s="233">
        <f t="shared" si="46"/>
        <v>42795</v>
      </c>
      <c r="V3006" s="234">
        <v>42817</v>
      </c>
      <c r="W3006" s="236">
        <v>2936.82</v>
      </c>
    </row>
    <row r="3007" spans="21:23">
      <c r="U3007" s="233">
        <f t="shared" si="46"/>
        <v>42795</v>
      </c>
      <c r="V3007" s="234">
        <v>42818</v>
      </c>
      <c r="W3007" s="236">
        <v>2921.25</v>
      </c>
    </row>
    <row r="3008" spans="21:23">
      <c r="U3008" s="233">
        <f t="shared" si="46"/>
        <v>42795</v>
      </c>
      <c r="V3008" s="234">
        <v>42819</v>
      </c>
      <c r="W3008" s="236">
        <v>2899.94</v>
      </c>
    </row>
    <row r="3009" spans="21:23">
      <c r="U3009" s="233">
        <f t="shared" si="46"/>
        <v>42795</v>
      </c>
      <c r="V3009" s="234">
        <v>42820</v>
      </c>
      <c r="W3009" s="236">
        <v>2899.94</v>
      </c>
    </row>
    <row r="3010" spans="21:23">
      <c r="U3010" s="233">
        <f t="shared" si="46"/>
        <v>42795</v>
      </c>
      <c r="V3010" s="234">
        <v>42821</v>
      </c>
      <c r="W3010" s="236">
        <v>2899.94</v>
      </c>
    </row>
    <row r="3011" spans="21:23">
      <c r="U3011" s="233">
        <f t="shared" ref="U3011:U3074" si="47">+DATE(YEAR(V3011),MONTH(V3011),1)</f>
        <v>42795</v>
      </c>
      <c r="V3011" s="234">
        <v>42822</v>
      </c>
      <c r="W3011" s="236">
        <v>2913.48</v>
      </c>
    </row>
    <row r="3012" spans="21:23">
      <c r="U3012" s="233">
        <f t="shared" si="47"/>
        <v>42795</v>
      </c>
      <c r="V3012" s="234">
        <v>42823</v>
      </c>
      <c r="W3012" s="236">
        <v>2911.99</v>
      </c>
    </row>
    <row r="3013" spans="21:23">
      <c r="U3013" s="233">
        <f t="shared" si="47"/>
        <v>42795</v>
      </c>
      <c r="V3013" s="234">
        <v>42824</v>
      </c>
      <c r="W3013" s="236">
        <v>2888.02</v>
      </c>
    </row>
    <row r="3014" spans="21:23">
      <c r="U3014" s="233">
        <f t="shared" si="47"/>
        <v>42795</v>
      </c>
      <c r="V3014" s="234">
        <v>42825</v>
      </c>
      <c r="W3014" s="236">
        <v>2880.24</v>
      </c>
    </row>
    <row r="3015" spans="21:23">
      <c r="U3015" s="233">
        <f t="shared" si="47"/>
        <v>42826</v>
      </c>
      <c r="V3015" s="234">
        <v>42826</v>
      </c>
      <c r="W3015" s="236">
        <v>2885.57</v>
      </c>
    </row>
    <row r="3016" spans="21:23">
      <c r="U3016" s="233">
        <f t="shared" si="47"/>
        <v>42826</v>
      </c>
      <c r="V3016" s="234">
        <v>42827</v>
      </c>
      <c r="W3016" s="236">
        <v>2885.57</v>
      </c>
    </row>
    <row r="3017" spans="21:23">
      <c r="U3017" s="233">
        <f t="shared" si="47"/>
        <v>42826</v>
      </c>
      <c r="V3017" s="234">
        <v>42828</v>
      </c>
      <c r="W3017" s="236">
        <v>2885.57</v>
      </c>
    </row>
    <row r="3018" spans="21:23">
      <c r="U3018" s="233">
        <f t="shared" si="47"/>
        <v>42826</v>
      </c>
      <c r="V3018" s="234">
        <v>42829</v>
      </c>
      <c r="W3018" s="236">
        <v>2866.87</v>
      </c>
    </row>
    <row r="3019" spans="21:23">
      <c r="U3019" s="233">
        <f t="shared" si="47"/>
        <v>42826</v>
      </c>
      <c r="V3019" s="234">
        <v>42830</v>
      </c>
      <c r="W3019" s="236">
        <v>2869.32</v>
      </c>
    </row>
    <row r="3020" spans="21:23">
      <c r="U3020" s="233">
        <f t="shared" si="47"/>
        <v>42826</v>
      </c>
      <c r="V3020" s="234">
        <v>42831</v>
      </c>
      <c r="W3020" s="236">
        <v>2857.65</v>
      </c>
    </row>
    <row r="3021" spans="21:23">
      <c r="U3021" s="233">
        <f t="shared" si="47"/>
        <v>42826</v>
      </c>
      <c r="V3021" s="234">
        <v>42832</v>
      </c>
      <c r="W3021" s="236">
        <v>2853.1</v>
      </c>
    </row>
    <row r="3022" spans="21:23">
      <c r="U3022" s="233">
        <f t="shared" si="47"/>
        <v>42826</v>
      </c>
      <c r="V3022" s="234">
        <v>42833</v>
      </c>
      <c r="W3022" s="236">
        <v>2858</v>
      </c>
    </row>
    <row r="3023" spans="21:23">
      <c r="U3023" s="233">
        <f t="shared" si="47"/>
        <v>42826</v>
      </c>
      <c r="V3023" s="234">
        <v>42834</v>
      </c>
      <c r="W3023" s="236">
        <v>2858</v>
      </c>
    </row>
    <row r="3024" spans="21:23">
      <c r="U3024" s="233">
        <f t="shared" si="47"/>
        <v>42826</v>
      </c>
      <c r="V3024" s="234">
        <v>42835</v>
      </c>
      <c r="W3024" s="236">
        <v>2858</v>
      </c>
    </row>
    <row r="3025" spans="21:23">
      <c r="U3025" s="233">
        <f t="shared" si="47"/>
        <v>42826</v>
      </c>
      <c r="V3025" s="234">
        <v>42836</v>
      </c>
      <c r="W3025" s="236">
        <v>2867.13</v>
      </c>
    </row>
    <row r="3026" spans="21:23">
      <c r="U3026" s="233">
        <f t="shared" si="47"/>
        <v>42826</v>
      </c>
      <c r="V3026" s="234">
        <v>42837</v>
      </c>
      <c r="W3026" s="236">
        <v>2868.6</v>
      </c>
    </row>
    <row r="3027" spans="21:23">
      <c r="U3027" s="233">
        <f t="shared" si="47"/>
        <v>42826</v>
      </c>
      <c r="V3027" s="234">
        <v>42838</v>
      </c>
      <c r="W3027" s="236">
        <v>2872.55</v>
      </c>
    </row>
    <row r="3028" spans="21:23">
      <c r="U3028" s="233">
        <f t="shared" si="47"/>
        <v>42826</v>
      </c>
      <c r="V3028" s="234">
        <v>42839</v>
      </c>
      <c r="W3028" s="236">
        <v>2872.55</v>
      </c>
    </row>
    <row r="3029" spans="21:23">
      <c r="U3029" s="233">
        <f t="shared" si="47"/>
        <v>42826</v>
      </c>
      <c r="V3029" s="234">
        <v>42840</v>
      </c>
      <c r="W3029" s="236">
        <v>2872.55</v>
      </c>
    </row>
    <row r="3030" spans="21:23">
      <c r="U3030" s="233">
        <f t="shared" si="47"/>
        <v>42826</v>
      </c>
      <c r="V3030" s="234">
        <v>42841</v>
      </c>
      <c r="W3030" s="236">
        <v>2872.55</v>
      </c>
    </row>
    <row r="3031" spans="21:23">
      <c r="U3031" s="233">
        <f t="shared" si="47"/>
        <v>42826</v>
      </c>
      <c r="V3031" s="234">
        <v>42842</v>
      </c>
      <c r="W3031" s="236">
        <v>2872.55</v>
      </c>
    </row>
    <row r="3032" spans="21:23">
      <c r="U3032" s="233">
        <f t="shared" si="47"/>
        <v>42826</v>
      </c>
      <c r="V3032" s="234">
        <v>42843</v>
      </c>
      <c r="W3032" s="236">
        <v>2854.89</v>
      </c>
    </row>
    <row r="3033" spans="21:23">
      <c r="U3033" s="233">
        <f t="shared" si="47"/>
        <v>42826</v>
      </c>
      <c r="V3033" s="234">
        <v>42844</v>
      </c>
      <c r="W3033" s="236">
        <v>2837.9</v>
      </c>
    </row>
    <row r="3034" spans="21:23">
      <c r="U3034" s="233">
        <f t="shared" si="47"/>
        <v>42826</v>
      </c>
      <c r="V3034" s="234">
        <v>42845</v>
      </c>
      <c r="W3034" s="236">
        <v>2856.48</v>
      </c>
    </row>
    <row r="3035" spans="21:23">
      <c r="U3035" s="233">
        <f t="shared" si="47"/>
        <v>42826</v>
      </c>
      <c r="V3035" s="234">
        <v>42846</v>
      </c>
      <c r="W3035" s="236">
        <v>2863.39</v>
      </c>
    </row>
    <row r="3036" spans="21:23">
      <c r="U3036" s="233">
        <f t="shared" si="47"/>
        <v>42826</v>
      </c>
      <c r="V3036" s="234">
        <v>42847</v>
      </c>
      <c r="W3036" s="236">
        <v>2868.89</v>
      </c>
    </row>
    <row r="3037" spans="21:23">
      <c r="U3037" s="233">
        <f t="shared" si="47"/>
        <v>42826</v>
      </c>
      <c r="V3037" s="234">
        <v>42848</v>
      </c>
      <c r="W3037" s="236">
        <v>2868.89</v>
      </c>
    </row>
    <row r="3038" spans="21:23">
      <c r="U3038" s="233">
        <f t="shared" si="47"/>
        <v>42826</v>
      </c>
      <c r="V3038" s="234">
        <v>42849</v>
      </c>
      <c r="W3038" s="236">
        <v>2868.89</v>
      </c>
    </row>
    <row r="3039" spans="21:23">
      <c r="U3039" s="233">
        <f t="shared" si="47"/>
        <v>42826</v>
      </c>
      <c r="V3039" s="234">
        <v>42850</v>
      </c>
      <c r="W3039" s="236">
        <v>2871.98</v>
      </c>
    </row>
    <row r="3040" spans="21:23">
      <c r="U3040" s="233">
        <f t="shared" si="47"/>
        <v>42826</v>
      </c>
      <c r="V3040" s="234">
        <v>42851</v>
      </c>
      <c r="W3040" s="236">
        <v>2899.13</v>
      </c>
    </row>
    <row r="3041" spans="21:23">
      <c r="U3041" s="233">
        <f t="shared" si="47"/>
        <v>42826</v>
      </c>
      <c r="V3041" s="234">
        <v>42852</v>
      </c>
      <c r="W3041" s="236">
        <v>2928.07</v>
      </c>
    </row>
    <row r="3042" spans="21:23">
      <c r="U3042" s="233">
        <f t="shared" si="47"/>
        <v>42826</v>
      </c>
      <c r="V3042" s="234">
        <v>42853</v>
      </c>
      <c r="W3042" s="236">
        <v>2944.31</v>
      </c>
    </row>
    <row r="3043" spans="21:23">
      <c r="U3043" s="233">
        <f t="shared" si="47"/>
        <v>42826</v>
      </c>
      <c r="V3043" s="234">
        <v>42854</v>
      </c>
      <c r="W3043" s="236">
        <v>2947.85</v>
      </c>
    </row>
    <row r="3044" spans="21:23">
      <c r="U3044" s="233">
        <f t="shared" si="47"/>
        <v>42826</v>
      </c>
      <c r="V3044" s="234">
        <v>42855</v>
      </c>
      <c r="W3044" s="236">
        <v>2947.85</v>
      </c>
    </row>
    <row r="3045" spans="21:23">
      <c r="U3045" s="233">
        <f t="shared" si="47"/>
        <v>42856</v>
      </c>
      <c r="V3045" s="234">
        <v>42856</v>
      </c>
      <c r="W3045" s="236">
        <v>2947.85</v>
      </c>
    </row>
    <row r="3046" spans="21:23">
      <c r="U3046" s="233">
        <f t="shared" si="47"/>
        <v>42856</v>
      </c>
      <c r="V3046" s="234">
        <v>42857</v>
      </c>
      <c r="W3046" s="236">
        <v>2947.85</v>
      </c>
    </row>
    <row r="3047" spans="21:23">
      <c r="U3047" s="233">
        <f t="shared" si="47"/>
        <v>42856</v>
      </c>
      <c r="V3047" s="234">
        <v>42858</v>
      </c>
      <c r="W3047" s="236">
        <v>2945.53</v>
      </c>
    </row>
    <row r="3048" spans="21:23">
      <c r="U3048" s="233">
        <f t="shared" si="47"/>
        <v>42856</v>
      </c>
      <c r="V3048" s="234">
        <v>42859</v>
      </c>
      <c r="W3048" s="236">
        <v>2930.17</v>
      </c>
    </row>
    <row r="3049" spans="21:23">
      <c r="U3049" s="233">
        <f t="shared" si="47"/>
        <v>42856</v>
      </c>
      <c r="V3049" s="234">
        <v>42860</v>
      </c>
      <c r="W3049" s="236">
        <v>2967.44</v>
      </c>
    </row>
    <row r="3050" spans="21:23">
      <c r="U3050" s="233">
        <f t="shared" si="47"/>
        <v>42856</v>
      </c>
      <c r="V3050" s="234">
        <v>42861</v>
      </c>
      <c r="W3050" s="236">
        <v>2961.78</v>
      </c>
    </row>
    <row r="3051" spans="21:23">
      <c r="U3051" s="233">
        <f t="shared" si="47"/>
        <v>42856</v>
      </c>
      <c r="V3051" s="234">
        <v>42862</v>
      </c>
      <c r="W3051" s="236">
        <v>2961.78</v>
      </c>
    </row>
    <row r="3052" spans="21:23">
      <c r="U3052" s="233">
        <f t="shared" si="47"/>
        <v>42856</v>
      </c>
      <c r="V3052" s="234">
        <v>42863</v>
      </c>
      <c r="W3052" s="236">
        <v>2961.78</v>
      </c>
    </row>
    <row r="3053" spans="21:23">
      <c r="U3053" s="233">
        <f t="shared" si="47"/>
        <v>42856</v>
      </c>
      <c r="V3053" s="234">
        <v>42864</v>
      </c>
      <c r="W3053" s="236">
        <v>2959.26</v>
      </c>
    </row>
    <row r="3054" spans="21:23">
      <c r="U3054" s="233">
        <f t="shared" si="47"/>
        <v>42856</v>
      </c>
      <c r="V3054" s="234">
        <v>42865</v>
      </c>
      <c r="W3054" s="236">
        <v>2967.24</v>
      </c>
    </row>
    <row r="3055" spans="21:23">
      <c r="U3055" s="233">
        <f t="shared" si="47"/>
        <v>42856</v>
      </c>
      <c r="V3055" s="234">
        <v>42866</v>
      </c>
      <c r="W3055" s="236">
        <v>2949.35</v>
      </c>
    </row>
    <row r="3056" spans="21:23">
      <c r="U3056" s="233">
        <f t="shared" si="47"/>
        <v>42856</v>
      </c>
      <c r="V3056" s="234">
        <v>42867</v>
      </c>
      <c r="W3056" s="236">
        <v>2933.92</v>
      </c>
    </row>
    <row r="3057" spans="21:23">
      <c r="U3057" s="233">
        <f t="shared" si="47"/>
        <v>42856</v>
      </c>
      <c r="V3057" s="234">
        <v>42868</v>
      </c>
      <c r="W3057" s="236">
        <v>2918.69</v>
      </c>
    </row>
    <row r="3058" spans="21:23">
      <c r="U3058" s="233">
        <f t="shared" si="47"/>
        <v>42856</v>
      </c>
      <c r="V3058" s="234">
        <v>42869</v>
      </c>
      <c r="W3058" s="236">
        <v>2918.69</v>
      </c>
    </row>
    <row r="3059" spans="21:23">
      <c r="U3059" s="233">
        <f t="shared" si="47"/>
        <v>42856</v>
      </c>
      <c r="V3059" s="234">
        <v>42870</v>
      </c>
      <c r="W3059" s="236">
        <v>2918.69</v>
      </c>
    </row>
    <row r="3060" spans="21:23">
      <c r="U3060" s="233">
        <f t="shared" si="47"/>
        <v>42856</v>
      </c>
      <c r="V3060" s="234">
        <v>42871</v>
      </c>
      <c r="W3060" s="236">
        <v>2883.87</v>
      </c>
    </row>
    <row r="3061" spans="21:23">
      <c r="U3061" s="233">
        <f t="shared" si="47"/>
        <v>42856</v>
      </c>
      <c r="V3061" s="234">
        <v>42872</v>
      </c>
      <c r="W3061" s="236">
        <v>2873.22</v>
      </c>
    </row>
    <row r="3062" spans="21:23">
      <c r="U3062" s="233">
        <f t="shared" si="47"/>
        <v>42856</v>
      </c>
      <c r="V3062" s="234">
        <v>42873</v>
      </c>
      <c r="W3062" s="236">
        <v>2893.4</v>
      </c>
    </row>
    <row r="3063" spans="21:23">
      <c r="U3063" s="233">
        <f t="shared" si="47"/>
        <v>42856</v>
      </c>
      <c r="V3063" s="234">
        <v>42874</v>
      </c>
      <c r="W3063" s="236">
        <v>2932.16</v>
      </c>
    </row>
    <row r="3064" spans="21:23">
      <c r="U3064" s="233">
        <f t="shared" si="47"/>
        <v>42856</v>
      </c>
      <c r="V3064" s="234">
        <v>42875</v>
      </c>
      <c r="W3064" s="236">
        <v>2889.45</v>
      </c>
    </row>
    <row r="3065" spans="21:23">
      <c r="U3065" s="233">
        <f t="shared" si="47"/>
        <v>42856</v>
      </c>
      <c r="V3065" s="234">
        <v>42876</v>
      </c>
      <c r="W3065" s="236">
        <v>2889.45</v>
      </c>
    </row>
    <row r="3066" spans="21:23">
      <c r="U3066" s="233">
        <f t="shared" si="47"/>
        <v>42856</v>
      </c>
      <c r="V3066" s="234">
        <v>42877</v>
      </c>
      <c r="W3066" s="236">
        <v>2889.45</v>
      </c>
    </row>
    <row r="3067" spans="21:23">
      <c r="U3067" s="233">
        <f t="shared" si="47"/>
        <v>42856</v>
      </c>
      <c r="V3067" s="234">
        <v>42878</v>
      </c>
      <c r="W3067" s="236">
        <v>2895.12</v>
      </c>
    </row>
    <row r="3068" spans="21:23">
      <c r="U3068" s="233">
        <f t="shared" si="47"/>
        <v>42856</v>
      </c>
      <c r="V3068" s="234">
        <v>42879</v>
      </c>
      <c r="W3068" s="236">
        <v>2904.61</v>
      </c>
    </row>
    <row r="3069" spans="21:23">
      <c r="U3069" s="233">
        <f t="shared" si="47"/>
        <v>42856</v>
      </c>
      <c r="V3069" s="234">
        <v>42880</v>
      </c>
      <c r="W3069" s="236">
        <v>2905.29</v>
      </c>
    </row>
    <row r="3070" spans="21:23">
      <c r="U3070" s="233">
        <f t="shared" si="47"/>
        <v>42856</v>
      </c>
      <c r="V3070" s="234">
        <v>42881</v>
      </c>
      <c r="W3070" s="236">
        <v>2911.66</v>
      </c>
    </row>
    <row r="3071" spans="21:23">
      <c r="U3071" s="233">
        <f t="shared" si="47"/>
        <v>42856</v>
      </c>
      <c r="V3071" s="234">
        <v>42882</v>
      </c>
      <c r="W3071" s="236">
        <v>2913.47</v>
      </c>
    </row>
    <row r="3072" spans="21:23">
      <c r="U3072" s="233">
        <f t="shared" si="47"/>
        <v>42856</v>
      </c>
      <c r="V3072" s="234">
        <v>42883</v>
      </c>
      <c r="W3072" s="236">
        <v>2913.47</v>
      </c>
    </row>
    <row r="3073" spans="21:23">
      <c r="U3073" s="233">
        <f t="shared" si="47"/>
        <v>42856</v>
      </c>
      <c r="V3073" s="234">
        <v>42884</v>
      </c>
      <c r="W3073" s="236">
        <v>2913.47</v>
      </c>
    </row>
    <row r="3074" spans="21:23">
      <c r="U3074" s="233">
        <f t="shared" si="47"/>
        <v>42856</v>
      </c>
      <c r="V3074" s="234">
        <v>42885</v>
      </c>
      <c r="W3074" s="236">
        <v>2913.47</v>
      </c>
    </row>
    <row r="3075" spans="21:23">
      <c r="U3075" s="233">
        <f t="shared" ref="U3075:U3138" si="48">+DATE(YEAR(V3075),MONTH(V3075),1)</f>
        <v>42856</v>
      </c>
      <c r="V3075" s="234">
        <v>42886</v>
      </c>
      <c r="W3075" s="236">
        <v>2920.42</v>
      </c>
    </row>
    <row r="3076" spans="21:23">
      <c r="U3076" s="233">
        <f t="shared" si="48"/>
        <v>42887</v>
      </c>
      <c r="V3076" s="234">
        <v>42887</v>
      </c>
      <c r="W3076" s="236">
        <v>2921</v>
      </c>
    </row>
    <row r="3077" spans="21:23">
      <c r="U3077" s="233">
        <f t="shared" si="48"/>
        <v>42887</v>
      </c>
      <c r="V3077" s="234">
        <v>42888</v>
      </c>
      <c r="W3077" s="236">
        <v>2895.73</v>
      </c>
    </row>
    <row r="3078" spans="21:23">
      <c r="U3078" s="233">
        <f t="shared" si="48"/>
        <v>42887</v>
      </c>
      <c r="V3078" s="234">
        <v>42889</v>
      </c>
      <c r="W3078" s="236">
        <v>2894.72</v>
      </c>
    </row>
    <row r="3079" spans="21:23">
      <c r="U3079" s="233">
        <f t="shared" si="48"/>
        <v>42887</v>
      </c>
      <c r="V3079" s="234">
        <v>42890</v>
      </c>
      <c r="W3079" s="236">
        <v>2894.72</v>
      </c>
    </row>
    <row r="3080" spans="21:23">
      <c r="U3080" s="233">
        <f t="shared" si="48"/>
        <v>42887</v>
      </c>
      <c r="V3080" s="234">
        <v>42891</v>
      </c>
      <c r="W3080" s="236">
        <v>2894.72</v>
      </c>
    </row>
    <row r="3081" spans="21:23">
      <c r="U3081" s="233">
        <f t="shared" si="48"/>
        <v>42887</v>
      </c>
      <c r="V3081" s="234">
        <v>42892</v>
      </c>
      <c r="W3081" s="236">
        <v>2895.85</v>
      </c>
    </row>
    <row r="3082" spans="21:23">
      <c r="U3082" s="233">
        <f t="shared" si="48"/>
        <v>42887</v>
      </c>
      <c r="V3082" s="234">
        <v>42893</v>
      </c>
      <c r="W3082" s="236">
        <v>2893.76</v>
      </c>
    </row>
    <row r="3083" spans="21:23">
      <c r="U3083" s="233">
        <f t="shared" si="48"/>
        <v>42887</v>
      </c>
      <c r="V3083" s="234">
        <v>42894</v>
      </c>
      <c r="W3083" s="236">
        <v>2907.1</v>
      </c>
    </row>
    <row r="3084" spans="21:23">
      <c r="U3084" s="233">
        <f t="shared" si="48"/>
        <v>42887</v>
      </c>
      <c r="V3084" s="234">
        <v>42895</v>
      </c>
      <c r="W3084" s="236">
        <v>2919.82</v>
      </c>
    </row>
    <row r="3085" spans="21:23">
      <c r="U3085" s="233">
        <f t="shared" si="48"/>
        <v>42887</v>
      </c>
      <c r="V3085" s="234">
        <v>42896</v>
      </c>
      <c r="W3085" s="236">
        <v>2919.58</v>
      </c>
    </row>
    <row r="3086" spans="21:23">
      <c r="U3086" s="233">
        <f t="shared" si="48"/>
        <v>42887</v>
      </c>
      <c r="V3086" s="234">
        <v>42897</v>
      </c>
      <c r="W3086" s="236">
        <v>2919.58</v>
      </c>
    </row>
    <row r="3087" spans="21:23">
      <c r="U3087" s="233">
        <f t="shared" si="48"/>
        <v>42887</v>
      </c>
      <c r="V3087" s="234">
        <v>42898</v>
      </c>
      <c r="W3087" s="236">
        <v>2919.58</v>
      </c>
    </row>
    <row r="3088" spans="21:23">
      <c r="U3088" s="233">
        <f t="shared" si="48"/>
        <v>42887</v>
      </c>
      <c r="V3088" s="234">
        <v>42899</v>
      </c>
      <c r="W3088" s="236">
        <v>2929.2</v>
      </c>
    </row>
    <row r="3089" spans="21:23">
      <c r="U3089" s="233">
        <f t="shared" si="48"/>
        <v>42887</v>
      </c>
      <c r="V3089" s="234">
        <v>42900</v>
      </c>
      <c r="W3089" s="236">
        <v>2933.13</v>
      </c>
    </row>
    <row r="3090" spans="21:23">
      <c r="U3090" s="233">
        <f t="shared" si="48"/>
        <v>42887</v>
      </c>
      <c r="V3090" s="234">
        <v>42901</v>
      </c>
      <c r="W3090" s="236">
        <v>2924.75</v>
      </c>
    </row>
    <row r="3091" spans="21:23">
      <c r="U3091" s="233">
        <f t="shared" si="48"/>
        <v>42887</v>
      </c>
      <c r="V3091" s="234">
        <v>42902</v>
      </c>
      <c r="W3091" s="236">
        <v>2953.83</v>
      </c>
    </row>
    <row r="3092" spans="21:23">
      <c r="U3092" s="233">
        <f t="shared" si="48"/>
        <v>42887</v>
      </c>
      <c r="V3092" s="234">
        <v>42903</v>
      </c>
      <c r="W3092" s="236">
        <v>2961.68</v>
      </c>
    </row>
    <row r="3093" spans="21:23">
      <c r="U3093" s="233">
        <f t="shared" si="48"/>
        <v>42887</v>
      </c>
      <c r="V3093" s="234">
        <v>42904</v>
      </c>
      <c r="W3093" s="236">
        <v>2961.68</v>
      </c>
    </row>
    <row r="3094" spans="21:23">
      <c r="U3094" s="233">
        <f t="shared" si="48"/>
        <v>42887</v>
      </c>
      <c r="V3094" s="234">
        <v>42905</v>
      </c>
      <c r="W3094" s="236">
        <v>2961.68</v>
      </c>
    </row>
    <row r="3095" spans="21:23">
      <c r="U3095" s="233">
        <f t="shared" si="48"/>
        <v>42887</v>
      </c>
      <c r="V3095" s="234">
        <v>42906</v>
      </c>
      <c r="W3095" s="236">
        <v>2961.68</v>
      </c>
    </row>
    <row r="3096" spans="21:23">
      <c r="U3096" s="233">
        <f t="shared" si="48"/>
        <v>42887</v>
      </c>
      <c r="V3096" s="234">
        <v>42907</v>
      </c>
      <c r="W3096" s="236">
        <v>3029.53</v>
      </c>
    </row>
    <row r="3097" spans="21:23">
      <c r="U3097" s="233">
        <f t="shared" si="48"/>
        <v>42887</v>
      </c>
      <c r="V3097" s="234">
        <v>42908</v>
      </c>
      <c r="W3097" s="236">
        <v>3053.9</v>
      </c>
    </row>
    <row r="3098" spans="21:23">
      <c r="U3098" s="233">
        <f t="shared" si="48"/>
        <v>42887</v>
      </c>
      <c r="V3098" s="234">
        <v>42909</v>
      </c>
      <c r="W3098" s="236">
        <v>3035.83</v>
      </c>
    </row>
    <row r="3099" spans="21:23">
      <c r="U3099" s="233">
        <f t="shared" si="48"/>
        <v>42887</v>
      </c>
      <c r="V3099" s="234">
        <v>42910</v>
      </c>
      <c r="W3099" s="236">
        <v>3010.68</v>
      </c>
    </row>
    <row r="3100" spans="21:23">
      <c r="U3100" s="233">
        <f t="shared" si="48"/>
        <v>42887</v>
      </c>
      <c r="V3100" s="234">
        <v>42911</v>
      </c>
      <c r="W3100" s="236">
        <v>3010.68</v>
      </c>
    </row>
    <row r="3101" spans="21:23">
      <c r="U3101" s="233">
        <f t="shared" si="48"/>
        <v>42887</v>
      </c>
      <c r="V3101" s="234">
        <v>42912</v>
      </c>
      <c r="W3101" s="236">
        <v>3010.68</v>
      </c>
    </row>
    <row r="3102" spans="21:23">
      <c r="U3102" s="233">
        <f t="shared" si="48"/>
        <v>42887</v>
      </c>
      <c r="V3102" s="234">
        <v>42913</v>
      </c>
      <c r="W3102" s="236">
        <v>3010.68</v>
      </c>
    </row>
    <row r="3103" spans="21:23">
      <c r="U3103" s="233">
        <f t="shared" si="48"/>
        <v>42887</v>
      </c>
      <c r="V3103" s="234">
        <v>42914</v>
      </c>
      <c r="W3103" s="236">
        <v>3025.28</v>
      </c>
    </row>
    <row r="3104" spans="21:23">
      <c r="U3104" s="233">
        <f t="shared" si="48"/>
        <v>42887</v>
      </c>
      <c r="V3104" s="234">
        <v>42915</v>
      </c>
      <c r="W3104" s="236">
        <v>3023.64</v>
      </c>
    </row>
    <row r="3105" spans="21:23">
      <c r="U3105" s="233">
        <f t="shared" si="48"/>
        <v>42887</v>
      </c>
      <c r="V3105" s="234">
        <v>42916</v>
      </c>
      <c r="W3105" s="236">
        <v>3038.26</v>
      </c>
    </row>
    <row r="3106" spans="21:23">
      <c r="U3106" s="233">
        <f t="shared" si="48"/>
        <v>42917</v>
      </c>
      <c r="V3106" s="234">
        <v>42917</v>
      </c>
      <c r="W3106" s="236">
        <v>3050.43</v>
      </c>
    </row>
    <row r="3107" spans="21:23">
      <c r="U3107" s="233">
        <f t="shared" si="48"/>
        <v>42917</v>
      </c>
      <c r="V3107" s="234">
        <v>42918</v>
      </c>
      <c r="W3107" s="236">
        <v>3050.43</v>
      </c>
    </row>
    <row r="3108" spans="21:23">
      <c r="U3108" s="233">
        <f t="shared" si="48"/>
        <v>42917</v>
      </c>
      <c r="V3108" s="234">
        <v>42919</v>
      </c>
      <c r="W3108" s="236">
        <v>3050.43</v>
      </c>
    </row>
    <row r="3109" spans="21:23">
      <c r="U3109" s="233">
        <f t="shared" si="48"/>
        <v>42917</v>
      </c>
      <c r="V3109" s="234">
        <v>42920</v>
      </c>
      <c r="W3109" s="236">
        <v>3050.43</v>
      </c>
    </row>
    <row r="3110" spans="21:23">
      <c r="U3110" s="233">
        <f t="shared" si="48"/>
        <v>42917</v>
      </c>
      <c r="V3110" s="234">
        <v>42921</v>
      </c>
      <c r="W3110" s="236">
        <v>3050.43</v>
      </c>
    </row>
    <row r="3111" spans="21:23">
      <c r="U3111" s="233">
        <f t="shared" si="48"/>
        <v>42917</v>
      </c>
      <c r="V3111" s="234">
        <v>42922</v>
      </c>
      <c r="W3111" s="236">
        <v>3068.93</v>
      </c>
    </row>
    <row r="3112" spans="21:23">
      <c r="U3112" s="233">
        <f t="shared" si="48"/>
        <v>42917</v>
      </c>
      <c r="V3112" s="234">
        <v>42923</v>
      </c>
      <c r="W3112" s="236">
        <v>3084.19</v>
      </c>
    </row>
    <row r="3113" spans="21:23">
      <c r="U3113" s="233">
        <f t="shared" si="48"/>
        <v>42917</v>
      </c>
      <c r="V3113" s="234">
        <v>42924</v>
      </c>
      <c r="W3113" s="236">
        <v>3092.65</v>
      </c>
    </row>
    <row r="3114" spans="21:23">
      <c r="U3114" s="233">
        <f t="shared" si="48"/>
        <v>42917</v>
      </c>
      <c r="V3114" s="234">
        <v>42925</v>
      </c>
      <c r="W3114" s="236">
        <v>3092.65</v>
      </c>
    </row>
    <row r="3115" spans="21:23">
      <c r="U3115" s="233">
        <f t="shared" si="48"/>
        <v>42917</v>
      </c>
      <c r="V3115" s="234">
        <v>42926</v>
      </c>
      <c r="W3115" s="236">
        <v>3092.65</v>
      </c>
    </row>
    <row r="3116" spans="21:23">
      <c r="U3116" s="233">
        <f t="shared" si="48"/>
        <v>42917</v>
      </c>
      <c r="V3116" s="234">
        <v>42927</v>
      </c>
      <c r="W3116" s="236">
        <v>3067.33</v>
      </c>
    </row>
    <row r="3117" spans="21:23">
      <c r="U3117" s="233">
        <f t="shared" si="48"/>
        <v>42917</v>
      </c>
      <c r="V3117" s="234">
        <v>42928</v>
      </c>
      <c r="W3117" s="236">
        <v>3067.73</v>
      </c>
    </row>
    <row r="3118" spans="21:23">
      <c r="U3118" s="233">
        <f t="shared" si="48"/>
        <v>42917</v>
      </c>
      <c r="V3118" s="234">
        <v>42929</v>
      </c>
      <c r="W3118" s="236">
        <v>3052.3</v>
      </c>
    </row>
    <row r="3119" spans="21:23">
      <c r="U3119" s="233">
        <f t="shared" si="48"/>
        <v>42917</v>
      </c>
      <c r="V3119" s="234">
        <v>42930</v>
      </c>
      <c r="W3119" s="236">
        <v>3043.6</v>
      </c>
    </row>
    <row r="3120" spans="21:23">
      <c r="U3120" s="233">
        <f t="shared" si="48"/>
        <v>42917</v>
      </c>
      <c r="V3120" s="234">
        <v>42931</v>
      </c>
      <c r="W3120" s="236">
        <v>3019.56</v>
      </c>
    </row>
    <row r="3121" spans="21:23">
      <c r="U3121" s="233">
        <f t="shared" si="48"/>
        <v>42917</v>
      </c>
      <c r="V3121" s="234">
        <v>42932</v>
      </c>
      <c r="W3121" s="236">
        <v>3019.56</v>
      </c>
    </row>
    <row r="3122" spans="21:23">
      <c r="U3122" s="233">
        <f t="shared" si="48"/>
        <v>42917</v>
      </c>
      <c r="V3122" s="234">
        <v>42933</v>
      </c>
      <c r="W3122" s="236">
        <v>3019.56</v>
      </c>
    </row>
    <row r="3123" spans="21:23">
      <c r="U3123" s="233">
        <f t="shared" si="48"/>
        <v>42917</v>
      </c>
      <c r="V3123" s="234">
        <v>42934</v>
      </c>
      <c r="W3123" s="236">
        <v>3030.6</v>
      </c>
    </row>
    <row r="3124" spans="21:23">
      <c r="U3124" s="233">
        <f t="shared" si="48"/>
        <v>42917</v>
      </c>
      <c r="V3124" s="234">
        <v>42935</v>
      </c>
      <c r="W3124" s="236">
        <v>3013.26</v>
      </c>
    </row>
    <row r="3125" spans="21:23">
      <c r="U3125" s="233">
        <f t="shared" si="48"/>
        <v>42917</v>
      </c>
      <c r="V3125" s="234">
        <v>42936</v>
      </c>
      <c r="W3125" s="236">
        <v>3010</v>
      </c>
    </row>
    <row r="3126" spans="21:23">
      <c r="U3126" s="233">
        <f t="shared" si="48"/>
        <v>42917</v>
      </c>
      <c r="V3126" s="234">
        <v>42937</v>
      </c>
      <c r="W3126" s="236">
        <v>3010</v>
      </c>
    </row>
    <row r="3127" spans="21:23">
      <c r="U3127" s="233">
        <f t="shared" si="48"/>
        <v>42917</v>
      </c>
      <c r="V3127" s="234">
        <v>42938</v>
      </c>
      <c r="W3127" s="236">
        <v>3010.77</v>
      </c>
    </row>
    <row r="3128" spans="21:23">
      <c r="U3128" s="233">
        <f t="shared" si="48"/>
        <v>42917</v>
      </c>
      <c r="V3128" s="234">
        <v>42939</v>
      </c>
      <c r="W3128" s="236">
        <v>3010.77</v>
      </c>
    </row>
    <row r="3129" spans="21:23">
      <c r="U3129" s="233">
        <f t="shared" si="48"/>
        <v>42917</v>
      </c>
      <c r="V3129" s="234">
        <v>42940</v>
      </c>
      <c r="W3129" s="236">
        <v>3010.77</v>
      </c>
    </row>
    <row r="3130" spans="21:23">
      <c r="U3130" s="233">
        <f t="shared" si="48"/>
        <v>42917</v>
      </c>
      <c r="V3130" s="234">
        <v>42941</v>
      </c>
      <c r="W3130" s="236">
        <v>3023.67</v>
      </c>
    </row>
    <row r="3131" spans="21:23">
      <c r="U3131" s="233">
        <f t="shared" si="48"/>
        <v>42917</v>
      </c>
      <c r="V3131" s="234">
        <v>42942</v>
      </c>
      <c r="W3131" s="236">
        <v>3026.55</v>
      </c>
    </row>
    <row r="3132" spans="21:23">
      <c r="U3132" s="233">
        <f t="shared" si="48"/>
        <v>42917</v>
      </c>
      <c r="V3132" s="234">
        <v>42943</v>
      </c>
      <c r="W3132" s="236">
        <v>3026.22</v>
      </c>
    </row>
    <row r="3133" spans="21:23">
      <c r="U3133" s="233">
        <f t="shared" si="48"/>
        <v>42917</v>
      </c>
      <c r="V3133" s="234">
        <v>42944</v>
      </c>
      <c r="W3133" s="236">
        <v>3002.94</v>
      </c>
    </row>
    <row r="3134" spans="21:23">
      <c r="U3134" s="233">
        <f t="shared" si="48"/>
        <v>42917</v>
      </c>
      <c r="V3134" s="234">
        <v>42945</v>
      </c>
      <c r="W3134" s="236">
        <v>2995.23</v>
      </c>
    </row>
    <row r="3135" spans="21:23">
      <c r="U3135" s="233">
        <f t="shared" si="48"/>
        <v>42917</v>
      </c>
      <c r="V3135" s="234">
        <v>42946</v>
      </c>
      <c r="W3135" s="236">
        <v>2995.23</v>
      </c>
    </row>
    <row r="3136" spans="21:23">
      <c r="U3136" s="233">
        <f t="shared" si="48"/>
        <v>42917</v>
      </c>
      <c r="V3136" s="234">
        <v>42947</v>
      </c>
      <c r="W3136" s="236">
        <v>2995.23</v>
      </c>
    </row>
    <row r="3137" spans="21:23">
      <c r="U3137" s="233">
        <f t="shared" si="48"/>
        <v>42948</v>
      </c>
      <c r="V3137" s="234">
        <v>42948</v>
      </c>
      <c r="W3137" s="236">
        <v>2997.59</v>
      </c>
    </row>
    <row r="3138" spans="21:23">
      <c r="U3138" s="233">
        <f t="shared" si="48"/>
        <v>42948</v>
      </c>
      <c r="V3138" s="234">
        <v>42949</v>
      </c>
      <c r="W3138" s="236">
        <v>2973.03</v>
      </c>
    </row>
    <row r="3139" spans="21:23">
      <c r="U3139" s="233">
        <f t="shared" ref="U3139:U3202" si="49">+DATE(YEAR(V3139),MONTH(V3139),1)</f>
        <v>42948</v>
      </c>
      <c r="V3139" s="234">
        <v>42950</v>
      </c>
      <c r="W3139" s="236">
        <v>2964.66</v>
      </c>
    </row>
    <row r="3140" spans="21:23">
      <c r="U3140" s="233">
        <f t="shared" si="49"/>
        <v>42948</v>
      </c>
      <c r="V3140" s="234">
        <v>42951</v>
      </c>
      <c r="W3140" s="236">
        <v>2954.54</v>
      </c>
    </row>
    <row r="3141" spans="21:23">
      <c r="U3141" s="233">
        <f t="shared" si="49"/>
        <v>42948</v>
      </c>
      <c r="V3141" s="234">
        <v>42952</v>
      </c>
      <c r="W3141" s="236">
        <v>2974.39</v>
      </c>
    </row>
    <row r="3142" spans="21:23">
      <c r="U3142" s="233">
        <f t="shared" si="49"/>
        <v>42948</v>
      </c>
      <c r="V3142" s="234">
        <v>42953</v>
      </c>
      <c r="W3142" s="236">
        <v>2974.39</v>
      </c>
    </row>
    <row r="3143" spans="21:23">
      <c r="U3143" s="233">
        <f t="shared" si="49"/>
        <v>42948</v>
      </c>
      <c r="V3143" s="234">
        <v>42954</v>
      </c>
      <c r="W3143" s="236">
        <v>2974.39</v>
      </c>
    </row>
    <row r="3144" spans="21:23">
      <c r="U3144" s="233">
        <f t="shared" si="49"/>
        <v>42948</v>
      </c>
      <c r="V3144" s="234">
        <v>42955</v>
      </c>
      <c r="W3144" s="236">
        <v>2974.39</v>
      </c>
    </row>
    <row r="3145" spans="21:23">
      <c r="U3145" s="233">
        <f t="shared" si="49"/>
        <v>42948</v>
      </c>
      <c r="V3145" s="234">
        <v>42956</v>
      </c>
      <c r="W3145" s="236">
        <v>2994.62</v>
      </c>
    </row>
    <row r="3146" spans="21:23">
      <c r="U3146" s="233">
        <f t="shared" si="49"/>
        <v>42948</v>
      </c>
      <c r="V3146" s="234">
        <v>42957</v>
      </c>
      <c r="W3146" s="236">
        <v>3011.14</v>
      </c>
    </row>
    <row r="3147" spans="21:23">
      <c r="U3147" s="233">
        <f t="shared" si="49"/>
        <v>42948</v>
      </c>
      <c r="V3147" s="234">
        <v>42958</v>
      </c>
      <c r="W3147" s="236">
        <v>2994.85</v>
      </c>
    </row>
    <row r="3148" spans="21:23">
      <c r="U3148" s="233">
        <f t="shared" si="49"/>
        <v>42948</v>
      </c>
      <c r="V3148" s="234">
        <v>42959</v>
      </c>
      <c r="W3148" s="236">
        <v>2984.99</v>
      </c>
    </row>
    <row r="3149" spans="21:23">
      <c r="U3149" s="233">
        <f t="shared" si="49"/>
        <v>42948</v>
      </c>
      <c r="V3149" s="234">
        <v>42960</v>
      </c>
      <c r="W3149" s="236">
        <v>2984.99</v>
      </c>
    </row>
    <row r="3150" spans="21:23">
      <c r="U3150" s="233">
        <f t="shared" si="49"/>
        <v>42948</v>
      </c>
      <c r="V3150" s="234">
        <v>42961</v>
      </c>
      <c r="W3150" s="236">
        <v>2984.99</v>
      </c>
    </row>
    <row r="3151" spans="21:23">
      <c r="U3151" s="233">
        <f t="shared" si="49"/>
        <v>42948</v>
      </c>
      <c r="V3151" s="234">
        <v>42962</v>
      </c>
      <c r="W3151" s="236">
        <v>2966.54</v>
      </c>
    </row>
    <row r="3152" spans="21:23">
      <c r="U3152" s="233">
        <f t="shared" si="49"/>
        <v>42948</v>
      </c>
      <c r="V3152" s="234">
        <v>42963</v>
      </c>
      <c r="W3152" s="236">
        <v>2974.7</v>
      </c>
    </row>
    <row r="3153" spans="21:23">
      <c r="U3153" s="233">
        <f t="shared" si="49"/>
        <v>42948</v>
      </c>
      <c r="V3153" s="234">
        <v>42964</v>
      </c>
      <c r="W3153" s="236">
        <v>2967.32</v>
      </c>
    </row>
    <row r="3154" spans="21:23">
      <c r="U3154" s="233">
        <f t="shared" si="49"/>
        <v>42948</v>
      </c>
      <c r="V3154" s="234">
        <v>42965</v>
      </c>
      <c r="W3154" s="236">
        <v>2980.03</v>
      </c>
    </row>
    <row r="3155" spans="21:23">
      <c r="U3155" s="233">
        <f t="shared" si="49"/>
        <v>42948</v>
      </c>
      <c r="V3155" s="234">
        <v>42966</v>
      </c>
      <c r="W3155" s="236">
        <v>2994.39</v>
      </c>
    </row>
    <row r="3156" spans="21:23">
      <c r="U3156" s="233">
        <f t="shared" si="49"/>
        <v>42948</v>
      </c>
      <c r="V3156" s="234">
        <v>42967</v>
      </c>
      <c r="W3156" s="236">
        <v>2994.39</v>
      </c>
    </row>
    <row r="3157" spans="21:23">
      <c r="U3157" s="233">
        <f t="shared" si="49"/>
        <v>42948</v>
      </c>
      <c r="V3157" s="234">
        <v>42968</v>
      </c>
      <c r="W3157" s="236">
        <v>2994.39</v>
      </c>
    </row>
    <row r="3158" spans="21:23">
      <c r="U3158" s="233">
        <f t="shared" si="49"/>
        <v>42948</v>
      </c>
      <c r="V3158" s="234">
        <v>42969</v>
      </c>
      <c r="W3158" s="236">
        <v>2994.39</v>
      </c>
    </row>
    <row r="3159" spans="21:23">
      <c r="U3159" s="233">
        <f t="shared" si="49"/>
        <v>42948</v>
      </c>
      <c r="V3159" s="234">
        <v>42970</v>
      </c>
      <c r="W3159" s="236">
        <v>2986.83</v>
      </c>
    </row>
    <row r="3160" spans="21:23">
      <c r="U3160" s="233">
        <f t="shared" si="49"/>
        <v>42948</v>
      </c>
      <c r="V3160" s="234">
        <v>42971</v>
      </c>
      <c r="W3160" s="236">
        <v>2986.88</v>
      </c>
    </row>
    <row r="3161" spans="21:23">
      <c r="U3161" s="233">
        <f t="shared" si="49"/>
        <v>42948</v>
      </c>
      <c r="V3161" s="234">
        <v>42972</v>
      </c>
      <c r="W3161" s="236">
        <v>2972.98</v>
      </c>
    </row>
    <row r="3162" spans="21:23">
      <c r="U3162" s="233">
        <f t="shared" si="49"/>
        <v>42948</v>
      </c>
      <c r="V3162" s="234">
        <v>42973</v>
      </c>
      <c r="W3162" s="236">
        <v>2933.96</v>
      </c>
    </row>
    <row r="3163" spans="21:23">
      <c r="U3163" s="233">
        <f t="shared" si="49"/>
        <v>42948</v>
      </c>
      <c r="V3163" s="234">
        <v>42974</v>
      </c>
      <c r="W3163" s="236">
        <v>2933.96</v>
      </c>
    </row>
    <row r="3164" spans="21:23">
      <c r="U3164" s="233">
        <f t="shared" si="49"/>
        <v>42948</v>
      </c>
      <c r="V3164" s="234">
        <v>42975</v>
      </c>
      <c r="W3164" s="236">
        <v>2933.96</v>
      </c>
    </row>
    <row r="3165" spans="21:23">
      <c r="U3165" s="233">
        <f t="shared" si="49"/>
        <v>42948</v>
      </c>
      <c r="V3165" s="234">
        <v>42976</v>
      </c>
      <c r="W3165" s="236">
        <v>2934.23</v>
      </c>
    </row>
    <row r="3166" spans="21:23">
      <c r="U3166" s="233">
        <f t="shared" si="49"/>
        <v>42948</v>
      </c>
      <c r="V3166" s="234">
        <v>42977</v>
      </c>
      <c r="W3166" s="236">
        <v>2940.35</v>
      </c>
    </row>
    <row r="3167" spans="21:23">
      <c r="U3167" s="233">
        <f t="shared" si="49"/>
        <v>42948</v>
      </c>
      <c r="V3167" s="234">
        <v>42978</v>
      </c>
      <c r="W3167" s="236">
        <v>2937.09</v>
      </c>
    </row>
    <row r="3168" spans="21:23">
      <c r="U3168" s="233">
        <f t="shared" si="49"/>
        <v>42979</v>
      </c>
      <c r="V3168" s="234">
        <v>42979</v>
      </c>
      <c r="W3168" s="236">
        <v>2948.09</v>
      </c>
    </row>
    <row r="3169" spans="21:23">
      <c r="U3169" s="233">
        <f t="shared" si="49"/>
        <v>42979</v>
      </c>
      <c r="V3169" s="234">
        <v>42980</v>
      </c>
      <c r="W3169" s="236">
        <v>2936.07</v>
      </c>
    </row>
    <row r="3170" spans="21:23">
      <c r="U3170" s="233">
        <f t="shared" si="49"/>
        <v>42979</v>
      </c>
      <c r="V3170" s="234">
        <v>42981</v>
      </c>
      <c r="W3170" s="236">
        <v>2936.07</v>
      </c>
    </row>
    <row r="3171" spans="21:23">
      <c r="U3171" s="233">
        <f t="shared" si="49"/>
        <v>42979</v>
      </c>
      <c r="V3171" s="234">
        <v>42982</v>
      </c>
      <c r="W3171" s="236">
        <v>2936.07</v>
      </c>
    </row>
    <row r="3172" spans="21:23">
      <c r="U3172" s="233">
        <f t="shared" si="49"/>
        <v>42979</v>
      </c>
      <c r="V3172" s="234">
        <v>42983</v>
      </c>
      <c r="W3172" s="236">
        <v>2936.07</v>
      </c>
    </row>
    <row r="3173" spans="21:23">
      <c r="U3173" s="233">
        <f t="shared" si="49"/>
        <v>42979</v>
      </c>
      <c r="V3173" s="234">
        <v>42984</v>
      </c>
      <c r="W3173" s="236">
        <v>2923.49</v>
      </c>
    </row>
    <row r="3174" spans="21:23">
      <c r="U3174" s="233">
        <f t="shared" si="49"/>
        <v>42979</v>
      </c>
      <c r="V3174" s="234">
        <v>42985</v>
      </c>
      <c r="W3174" s="236">
        <v>2919.5</v>
      </c>
    </row>
    <row r="3175" spans="21:23">
      <c r="U3175" s="233">
        <f t="shared" si="49"/>
        <v>42979</v>
      </c>
      <c r="V3175" s="234">
        <v>42986</v>
      </c>
      <c r="W3175" s="236">
        <v>2907.96</v>
      </c>
    </row>
    <row r="3176" spans="21:23">
      <c r="U3176" s="233">
        <f t="shared" si="49"/>
        <v>42979</v>
      </c>
      <c r="V3176" s="234">
        <v>42987</v>
      </c>
      <c r="W3176" s="236">
        <v>2909.15</v>
      </c>
    </row>
    <row r="3177" spans="21:23">
      <c r="U3177" s="233">
        <f t="shared" si="49"/>
        <v>42979</v>
      </c>
      <c r="V3177" s="234">
        <v>42988</v>
      </c>
      <c r="W3177" s="236">
        <v>2909.15</v>
      </c>
    </row>
    <row r="3178" spans="21:23">
      <c r="U3178" s="233">
        <f t="shared" si="49"/>
        <v>42979</v>
      </c>
      <c r="V3178" s="234">
        <v>42989</v>
      </c>
      <c r="W3178" s="236">
        <v>2909.15</v>
      </c>
    </row>
    <row r="3179" spans="21:23">
      <c r="U3179" s="233">
        <f t="shared" si="49"/>
        <v>42979</v>
      </c>
      <c r="V3179" s="234">
        <v>42990</v>
      </c>
      <c r="W3179" s="236">
        <v>2916.1</v>
      </c>
    </row>
    <row r="3180" spans="21:23">
      <c r="U3180" s="233">
        <f t="shared" si="49"/>
        <v>42979</v>
      </c>
      <c r="V3180" s="234">
        <v>42991</v>
      </c>
      <c r="W3180" s="236">
        <v>2923.03</v>
      </c>
    </row>
    <row r="3181" spans="21:23">
      <c r="U3181" s="233">
        <f t="shared" si="49"/>
        <v>42979</v>
      </c>
      <c r="V3181" s="234">
        <v>42992</v>
      </c>
      <c r="W3181" s="236">
        <v>2909.52</v>
      </c>
    </row>
    <row r="3182" spans="21:23">
      <c r="U3182" s="233">
        <f t="shared" si="49"/>
        <v>42979</v>
      </c>
      <c r="V3182" s="234">
        <v>42993</v>
      </c>
      <c r="W3182" s="236">
        <v>2905.98</v>
      </c>
    </row>
    <row r="3183" spans="21:23">
      <c r="U3183" s="233">
        <f t="shared" si="49"/>
        <v>42979</v>
      </c>
      <c r="V3183" s="234">
        <v>42994</v>
      </c>
      <c r="W3183" s="236">
        <v>2897.83</v>
      </c>
    </row>
    <row r="3184" spans="21:23">
      <c r="U3184" s="233">
        <f t="shared" si="49"/>
        <v>42979</v>
      </c>
      <c r="V3184" s="234">
        <v>42995</v>
      </c>
      <c r="W3184" s="236">
        <v>2897.83</v>
      </c>
    </row>
    <row r="3185" spans="21:23">
      <c r="U3185" s="233">
        <f t="shared" si="49"/>
        <v>42979</v>
      </c>
      <c r="V3185" s="234">
        <v>42996</v>
      </c>
      <c r="W3185" s="236">
        <v>2897.83</v>
      </c>
    </row>
    <row r="3186" spans="21:23">
      <c r="U3186" s="233">
        <f t="shared" si="49"/>
        <v>42979</v>
      </c>
      <c r="V3186" s="234">
        <v>42997</v>
      </c>
      <c r="W3186" s="236">
        <v>2906.06</v>
      </c>
    </row>
    <row r="3187" spans="21:23">
      <c r="U3187" s="233">
        <f t="shared" si="49"/>
        <v>42979</v>
      </c>
      <c r="V3187" s="234">
        <v>42998</v>
      </c>
      <c r="W3187" s="236">
        <v>2904.6</v>
      </c>
    </row>
    <row r="3188" spans="21:23">
      <c r="U3188" s="233">
        <f t="shared" si="49"/>
        <v>42979</v>
      </c>
      <c r="V3188" s="234">
        <v>42999</v>
      </c>
      <c r="W3188" s="236">
        <v>2893.18</v>
      </c>
    </row>
    <row r="3189" spans="21:23">
      <c r="U3189" s="233">
        <f t="shared" si="49"/>
        <v>42979</v>
      </c>
      <c r="V3189" s="234">
        <v>43000</v>
      </c>
      <c r="W3189" s="236">
        <v>2913.96</v>
      </c>
    </row>
    <row r="3190" spans="21:23">
      <c r="U3190" s="233">
        <f t="shared" si="49"/>
        <v>42979</v>
      </c>
      <c r="V3190" s="234">
        <v>43001</v>
      </c>
      <c r="W3190" s="236">
        <v>2900.73</v>
      </c>
    </row>
    <row r="3191" spans="21:23">
      <c r="U3191" s="233">
        <f t="shared" si="49"/>
        <v>42979</v>
      </c>
      <c r="V3191" s="234">
        <v>43002</v>
      </c>
      <c r="W3191" s="236">
        <v>2900.73</v>
      </c>
    </row>
    <row r="3192" spans="21:23">
      <c r="U3192" s="233">
        <f t="shared" si="49"/>
        <v>42979</v>
      </c>
      <c r="V3192" s="234">
        <v>43003</v>
      </c>
      <c r="W3192" s="236">
        <v>2900.73</v>
      </c>
    </row>
    <row r="3193" spans="21:23">
      <c r="U3193" s="233">
        <f t="shared" si="49"/>
        <v>42979</v>
      </c>
      <c r="V3193" s="234">
        <v>43004</v>
      </c>
      <c r="W3193" s="236">
        <v>2924.57</v>
      </c>
    </row>
    <row r="3194" spans="21:23">
      <c r="U3194" s="233">
        <f t="shared" si="49"/>
        <v>42979</v>
      </c>
      <c r="V3194" s="234">
        <v>43005</v>
      </c>
      <c r="W3194" s="236">
        <v>2930.7</v>
      </c>
    </row>
    <row r="3195" spans="21:23">
      <c r="U3195" s="233">
        <f t="shared" si="49"/>
        <v>42979</v>
      </c>
      <c r="V3195" s="234">
        <v>43006</v>
      </c>
      <c r="W3195" s="236">
        <v>2940.66</v>
      </c>
    </row>
    <row r="3196" spans="21:23">
      <c r="U3196" s="233">
        <f t="shared" si="49"/>
        <v>42979</v>
      </c>
      <c r="V3196" s="234">
        <v>43007</v>
      </c>
      <c r="W3196" s="236">
        <v>2941.07</v>
      </c>
    </row>
    <row r="3197" spans="21:23">
      <c r="U3197" s="233">
        <f t="shared" si="49"/>
        <v>42979</v>
      </c>
      <c r="V3197" s="234">
        <v>43008</v>
      </c>
      <c r="W3197" s="236">
        <v>2936.67</v>
      </c>
    </row>
    <row r="3198" spans="21:23">
      <c r="U3198" s="233">
        <f t="shared" si="49"/>
        <v>43009</v>
      </c>
      <c r="V3198" s="234">
        <v>43009</v>
      </c>
      <c r="W3198" s="236">
        <v>2936.67</v>
      </c>
    </row>
    <row r="3199" spans="21:23">
      <c r="U3199" s="233">
        <f t="shared" si="49"/>
        <v>43009</v>
      </c>
      <c r="V3199" s="234">
        <v>43010</v>
      </c>
      <c r="W3199" s="236">
        <v>2936.67</v>
      </c>
    </row>
    <row r="3200" spans="21:23">
      <c r="U3200" s="233">
        <f t="shared" si="49"/>
        <v>43009</v>
      </c>
      <c r="V3200" s="234">
        <v>43011</v>
      </c>
      <c r="W3200" s="236">
        <v>2949.33</v>
      </c>
    </row>
    <row r="3201" spans="21:23">
      <c r="U3201" s="233">
        <f t="shared" si="49"/>
        <v>43009</v>
      </c>
      <c r="V3201" s="234">
        <v>43012</v>
      </c>
      <c r="W3201" s="236">
        <v>2953.81</v>
      </c>
    </row>
    <row r="3202" spans="21:23">
      <c r="U3202" s="233">
        <f t="shared" si="49"/>
        <v>43009</v>
      </c>
      <c r="V3202" s="234">
        <v>43013</v>
      </c>
      <c r="W3202" s="236">
        <v>2945.59</v>
      </c>
    </row>
    <row r="3203" spans="21:23">
      <c r="U3203" s="233">
        <f t="shared" ref="U3203:U3266" si="50">+DATE(YEAR(V3203),MONTH(V3203),1)</f>
        <v>43009</v>
      </c>
      <c r="V3203" s="234">
        <v>43014</v>
      </c>
      <c r="W3203" s="236">
        <v>2926.82</v>
      </c>
    </row>
    <row r="3204" spans="21:23">
      <c r="U3204" s="233">
        <f t="shared" si="50"/>
        <v>43009</v>
      </c>
      <c r="V3204" s="234">
        <v>43015</v>
      </c>
      <c r="W3204" s="236">
        <v>2942.19</v>
      </c>
    </row>
    <row r="3205" spans="21:23">
      <c r="U3205" s="233">
        <f t="shared" si="50"/>
        <v>43009</v>
      </c>
      <c r="V3205" s="234">
        <v>43016</v>
      </c>
      <c r="W3205" s="236">
        <v>2942.19</v>
      </c>
    </row>
    <row r="3206" spans="21:23">
      <c r="U3206" s="233">
        <f t="shared" si="50"/>
        <v>43009</v>
      </c>
      <c r="V3206" s="234">
        <v>43017</v>
      </c>
      <c r="W3206" s="236">
        <v>2942.19</v>
      </c>
    </row>
    <row r="3207" spans="21:23">
      <c r="U3207" s="233">
        <f t="shared" si="50"/>
        <v>43009</v>
      </c>
      <c r="V3207" s="234">
        <v>43018</v>
      </c>
      <c r="W3207" s="236">
        <v>2942.19</v>
      </c>
    </row>
    <row r="3208" spans="21:23">
      <c r="U3208" s="233">
        <f t="shared" si="50"/>
        <v>43009</v>
      </c>
      <c r="V3208" s="234">
        <v>43019</v>
      </c>
      <c r="W3208" s="236">
        <v>2947.06</v>
      </c>
    </row>
    <row r="3209" spans="21:23">
      <c r="U3209" s="233">
        <f t="shared" si="50"/>
        <v>43009</v>
      </c>
      <c r="V3209" s="234">
        <v>43020</v>
      </c>
      <c r="W3209" s="236">
        <v>2953.77</v>
      </c>
    </row>
    <row r="3210" spans="21:23">
      <c r="U3210" s="233">
        <f t="shared" si="50"/>
        <v>43009</v>
      </c>
      <c r="V3210" s="234">
        <v>43021</v>
      </c>
      <c r="W3210" s="236">
        <v>2949.69</v>
      </c>
    </row>
    <row r="3211" spans="21:23">
      <c r="U3211" s="233">
        <f t="shared" si="50"/>
        <v>43009</v>
      </c>
      <c r="V3211" s="234">
        <v>43022</v>
      </c>
      <c r="W3211" s="236">
        <v>2932.05</v>
      </c>
    </row>
    <row r="3212" spans="21:23">
      <c r="U3212" s="233">
        <f t="shared" si="50"/>
        <v>43009</v>
      </c>
      <c r="V3212" s="234">
        <v>43023</v>
      </c>
      <c r="W3212" s="236">
        <v>2932.05</v>
      </c>
    </row>
    <row r="3213" spans="21:23">
      <c r="U3213" s="233">
        <f t="shared" si="50"/>
        <v>43009</v>
      </c>
      <c r="V3213" s="234">
        <v>43024</v>
      </c>
      <c r="W3213" s="236">
        <v>2932.05</v>
      </c>
    </row>
    <row r="3214" spans="21:23">
      <c r="U3214" s="233">
        <f t="shared" si="50"/>
        <v>43009</v>
      </c>
      <c r="V3214" s="234">
        <v>43025</v>
      </c>
      <c r="W3214" s="236">
        <v>2932.05</v>
      </c>
    </row>
    <row r="3215" spans="21:23">
      <c r="U3215" s="233">
        <f t="shared" si="50"/>
        <v>43009</v>
      </c>
      <c r="V3215" s="234">
        <v>43026</v>
      </c>
      <c r="W3215" s="236">
        <v>2944.27</v>
      </c>
    </row>
    <row r="3216" spans="21:23">
      <c r="U3216" s="233">
        <f t="shared" si="50"/>
        <v>43009</v>
      </c>
      <c r="V3216" s="234">
        <v>43027</v>
      </c>
      <c r="W3216" s="236">
        <v>2935.66</v>
      </c>
    </row>
    <row r="3217" spans="21:23">
      <c r="U3217" s="233">
        <f t="shared" si="50"/>
        <v>43009</v>
      </c>
      <c r="V3217" s="234">
        <v>43028</v>
      </c>
      <c r="W3217" s="236">
        <v>2921.92</v>
      </c>
    </row>
    <row r="3218" spans="21:23">
      <c r="U3218" s="233">
        <f t="shared" si="50"/>
        <v>43009</v>
      </c>
      <c r="V3218" s="234">
        <v>43029</v>
      </c>
      <c r="W3218" s="236">
        <v>2936.66</v>
      </c>
    </row>
    <row r="3219" spans="21:23">
      <c r="U3219" s="233">
        <f t="shared" si="50"/>
        <v>43009</v>
      </c>
      <c r="V3219" s="234">
        <v>43030</v>
      </c>
      <c r="W3219" s="236">
        <v>2936.66</v>
      </c>
    </row>
    <row r="3220" spans="21:23">
      <c r="U3220" s="233">
        <f t="shared" si="50"/>
        <v>43009</v>
      </c>
      <c r="V3220" s="234">
        <v>43031</v>
      </c>
      <c r="W3220" s="236">
        <v>2936.66</v>
      </c>
    </row>
    <row r="3221" spans="21:23">
      <c r="U3221" s="233">
        <f t="shared" si="50"/>
        <v>43009</v>
      </c>
      <c r="V3221" s="234">
        <v>43032</v>
      </c>
      <c r="W3221" s="236">
        <v>2947.69</v>
      </c>
    </row>
    <row r="3222" spans="21:23">
      <c r="U3222" s="233">
        <f t="shared" si="50"/>
        <v>43009</v>
      </c>
      <c r="V3222" s="234">
        <v>43033</v>
      </c>
      <c r="W3222" s="236">
        <v>2971.36</v>
      </c>
    </row>
    <row r="3223" spans="21:23">
      <c r="U3223" s="233">
        <f t="shared" si="50"/>
        <v>43009</v>
      </c>
      <c r="V3223" s="234">
        <v>43034</v>
      </c>
      <c r="W3223" s="236">
        <v>2989.39</v>
      </c>
    </row>
    <row r="3224" spans="21:23">
      <c r="U3224" s="233">
        <f t="shared" si="50"/>
        <v>43009</v>
      </c>
      <c r="V3224" s="234">
        <v>43035</v>
      </c>
      <c r="W3224" s="236">
        <v>3008.8</v>
      </c>
    </row>
    <row r="3225" spans="21:23">
      <c r="U3225" s="233">
        <f t="shared" si="50"/>
        <v>43009</v>
      </c>
      <c r="V3225" s="234">
        <v>43036</v>
      </c>
      <c r="W3225" s="236">
        <v>3009.85</v>
      </c>
    </row>
    <row r="3226" spans="21:23">
      <c r="U3226" s="233">
        <f t="shared" si="50"/>
        <v>43009</v>
      </c>
      <c r="V3226" s="234">
        <v>43037</v>
      </c>
      <c r="W3226" s="236">
        <v>3009.85</v>
      </c>
    </row>
    <row r="3227" spans="21:23">
      <c r="U3227" s="233">
        <f t="shared" si="50"/>
        <v>43009</v>
      </c>
      <c r="V3227" s="234">
        <v>43038</v>
      </c>
      <c r="W3227" s="236">
        <v>3009.85</v>
      </c>
    </row>
    <row r="3228" spans="21:23">
      <c r="U3228" s="233">
        <f t="shared" si="50"/>
        <v>43009</v>
      </c>
      <c r="V3228" s="234">
        <v>43039</v>
      </c>
      <c r="W3228" s="236">
        <v>3011.44</v>
      </c>
    </row>
    <row r="3229" spans="21:23">
      <c r="U3229" s="233">
        <f t="shared" si="50"/>
        <v>43040</v>
      </c>
      <c r="V3229" s="234">
        <v>43040</v>
      </c>
      <c r="W3229" s="236">
        <v>3039.19</v>
      </c>
    </row>
    <row r="3230" spans="21:23">
      <c r="U3230" s="233">
        <f t="shared" si="50"/>
        <v>43040</v>
      </c>
      <c r="V3230" s="234">
        <v>43041</v>
      </c>
      <c r="W3230" s="236">
        <v>3038.56</v>
      </c>
    </row>
    <row r="3231" spans="21:23">
      <c r="U3231" s="233">
        <f t="shared" si="50"/>
        <v>43040</v>
      </c>
      <c r="V3231" s="234">
        <v>43042</v>
      </c>
      <c r="W3231" s="236">
        <v>3054.38</v>
      </c>
    </row>
    <row r="3232" spans="21:23">
      <c r="U3232" s="233">
        <f t="shared" si="50"/>
        <v>43040</v>
      </c>
      <c r="V3232" s="234">
        <v>43043</v>
      </c>
      <c r="W3232" s="236">
        <v>3055.57</v>
      </c>
    </row>
    <row r="3233" spans="21:23">
      <c r="U3233" s="233">
        <f t="shared" si="50"/>
        <v>43040</v>
      </c>
      <c r="V3233" s="234">
        <v>43044</v>
      </c>
      <c r="W3233" s="236">
        <v>3055.57</v>
      </c>
    </row>
    <row r="3234" spans="21:23">
      <c r="U3234" s="233">
        <f t="shared" si="50"/>
        <v>43040</v>
      </c>
      <c r="V3234" s="234">
        <v>43045</v>
      </c>
      <c r="W3234" s="236">
        <v>3055.57</v>
      </c>
    </row>
    <row r="3235" spans="21:23">
      <c r="U3235" s="233">
        <f t="shared" si="50"/>
        <v>43040</v>
      </c>
      <c r="V3235" s="234">
        <v>43046</v>
      </c>
      <c r="W3235" s="236">
        <v>3055.57</v>
      </c>
    </row>
    <row r="3236" spans="21:23">
      <c r="U3236" s="233">
        <f t="shared" si="50"/>
        <v>43040</v>
      </c>
      <c r="V3236" s="234">
        <v>43047</v>
      </c>
      <c r="W3236" s="236">
        <v>3026.94</v>
      </c>
    </row>
    <row r="3237" spans="21:23">
      <c r="U3237" s="233">
        <f t="shared" si="50"/>
        <v>43040</v>
      </c>
      <c r="V3237" s="234">
        <v>43048</v>
      </c>
      <c r="W3237" s="236">
        <v>3017.78</v>
      </c>
    </row>
    <row r="3238" spans="21:23">
      <c r="U3238" s="233">
        <f t="shared" si="50"/>
        <v>43040</v>
      </c>
      <c r="V3238" s="234">
        <v>43049</v>
      </c>
      <c r="W3238" s="236">
        <v>3015.52</v>
      </c>
    </row>
    <row r="3239" spans="21:23">
      <c r="U3239" s="233">
        <f t="shared" si="50"/>
        <v>43040</v>
      </c>
      <c r="V3239" s="234">
        <v>43050</v>
      </c>
      <c r="W3239" s="236">
        <v>3004.88</v>
      </c>
    </row>
    <row r="3240" spans="21:23">
      <c r="U3240" s="233">
        <f t="shared" si="50"/>
        <v>43040</v>
      </c>
      <c r="V3240" s="234">
        <v>43051</v>
      </c>
      <c r="W3240" s="236">
        <v>3004.88</v>
      </c>
    </row>
    <row r="3241" spans="21:23">
      <c r="U3241" s="233">
        <f t="shared" si="50"/>
        <v>43040</v>
      </c>
      <c r="V3241" s="234">
        <v>43052</v>
      </c>
      <c r="W3241" s="236">
        <v>3004.88</v>
      </c>
    </row>
    <row r="3242" spans="21:23">
      <c r="U3242" s="233">
        <f t="shared" si="50"/>
        <v>43040</v>
      </c>
      <c r="V3242" s="234">
        <v>43053</v>
      </c>
      <c r="W3242" s="236">
        <v>3004.88</v>
      </c>
    </row>
    <row r="3243" spans="21:23">
      <c r="U3243" s="233">
        <f t="shared" si="50"/>
        <v>43040</v>
      </c>
      <c r="V3243" s="234">
        <v>43054</v>
      </c>
      <c r="W3243" s="236">
        <v>3016.7</v>
      </c>
    </row>
    <row r="3244" spans="21:23">
      <c r="U3244" s="233">
        <f t="shared" si="50"/>
        <v>43040</v>
      </c>
      <c r="V3244" s="234">
        <v>43055</v>
      </c>
      <c r="W3244" s="236">
        <v>3023.88</v>
      </c>
    </row>
    <row r="3245" spans="21:23">
      <c r="U3245" s="233">
        <f t="shared" si="50"/>
        <v>43040</v>
      </c>
      <c r="V3245" s="234">
        <v>43056</v>
      </c>
      <c r="W3245" s="236">
        <v>3015.79</v>
      </c>
    </row>
    <row r="3246" spans="21:23">
      <c r="U3246" s="233">
        <f t="shared" si="50"/>
        <v>43040</v>
      </c>
      <c r="V3246" s="234">
        <v>43057</v>
      </c>
      <c r="W3246" s="236">
        <v>3003.19</v>
      </c>
    </row>
    <row r="3247" spans="21:23">
      <c r="U3247" s="233">
        <f t="shared" si="50"/>
        <v>43040</v>
      </c>
      <c r="V3247" s="234">
        <v>43058</v>
      </c>
      <c r="W3247" s="236">
        <v>3003.19</v>
      </c>
    </row>
    <row r="3248" spans="21:23">
      <c r="U3248" s="233">
        <f t="shared" si="50"/>
        <v>43040</v>
      </c>
      <c r="V3248" s="234">
        <v>43059</v>
      </c>
      <c r="W3248" s="236">
        <v>3003.19</v>
      </c>
    </row>
    <row r="3249" spans="21:23">
      <c r="U3249" s="233">
        <f t="shared" si="50"/>
        <v>43040</v>
      </c>
      <c r="V3249" s="234">
        <v>43060</v>
      </c>
      <c r="W3249" s="236">
        <v>3011.32</v>
      </c>
    </row>
    <row r="3250" spans="21:23">
      <c r="U3250" s="233">
        <f t="shared" si="50"/>
        <v>43040</v>
      </c>
      <c r="V3250" s="234">
        <v>43061</v>
      </c>
      <c r="W3250" s="236">
        <v>3001.07</v>
      </c>
    </row>
    <row r="3251" spans="21:23">
      <c r="U3251" s="233">
        <f t="shared" si="50"/>
        <v>43040</v>
      </c>
      <c r="V3251" s="234">
        <v>43062</v>
      </c>
      <c r="W3251" s="236">
        <v>2982.73</v>
      </c>
    </row>
    <row r="3252" spans="21:23">
      <c r="U3252" s="233">
        <f t="shared" si="50"/>
        <v>43040</v>
      </c>
      <c r="V3252" s="234">
        <v>43063</v>
      </c>
      <c r="W3252" s="236">
        <v>2982.73</v>
      </c>
    </row>
    <row r="3253" spans="21:23">
      <c r="U3253" s="233">
        <f t="shared" si="50"/>
        <v>43040</v>
      </c>
      <c r="V3253" s="234">
        <v>43064</v>
      </c>
      <c r="W3253" s="236">
        <v>2976.39</v>
      </c>
    </row>
    <row r="3254" spans="21:23">
      <c r="U3254" s="233">
        <f t="shared" si="50"/>
        <v>43040</v>
      </c>
      <c r="V3254" s="234">
        <v>43065</v>
      </c>
      <c r="W3254" s="236">
        <v>2976.39</v>
      </c>
    </row>
    <row r="3255" spans="21:23">
      <c r="U3255" s="233">
        <f t="shared" si="50"/>
        <v>43040</v>
      </c>
      <c r="V3255" s="234">
        <v>43066</v>
      </c>
      <c r="W3255" s="236">
        <v>2976.39</v>
      </c>
    </row>
    <row r="3256" spans="21:23">
      <c r="U3256" s="233">
        <f t="shared" si="50"/>
        <v>43040</v>
      </c>
      <c r="V3256" s="234">
        <v>43067</v>
      </c>
      <c r="W3256" s="236">
        <v>2986.84</v>
      </c>
    </row>
    <row r="3257" spans="21:23">
      <c r="U3257" s="233">
        <f t="shared" si="50"/>
        <v>43040</v>
      </c>
      <c r="V3257" s="234">
        <v>43068</v>
      </c>
      <c r="W3257" s="236">
        <v>3003.94</v>
      </c>
    </row>
    <row r="3258" spans="21:23">
      <c r="U3258" s="233">
        <f t="shared" si="50"/>
        <v>43040</v>
      </c>
      <c r="V3258" s="234">
        <v>43069</v>
      </c>
      <c r="W3258" s="236">
        <v>3006.09</v>
      </c>
    </row>
    <row r="3259" spans="21:23">
      <c r="U3259" s="233">
        <f t="shared" si="50"/>
        <v>43070</v>
      </c>
      <c r="V3259" s="234">
        <v>43070</v>
      </c>
      <c r="W3259" s="236">
        <v>3006.04</v>
      </c>
    </row>
    <row r="3260" spans="21:23">
      <c r="U3260" s="233">
        <f t="shared" si="50"/>
        <v>43070</v>
      </c>
      <c r="V3260" s="234">
        <v>43071</v>
      </c>
      <c r="W3260" s="236">
        <v>3005.76</v>
      </c>
    </row>
    <row r="3261" spans="21:23">
      <c r="U3261" s="233">
        <f t="shared" si="50"/>
        <v>43070</v>
      </c>
      <c r="V3261" s="234">
        <v>43072</v>
      </c>
      <c r="W3261" s="236">
        <v>3005.76</v>
      </c>
    </row>
    <row r="3262" spans="21:23">
      <c r="U3262" s="233">
        <f t="shared" si="50"/>
        <v>43070</v>
      </c>
      <c r="V3262" s="234">
        <v>43073</v>
      </c>
      <c r="W3262" s="236">
        <v>3005.76</v>
      </c>
    </row>
    <row r="3263" spans="21:23">
      <c r="U3263" s="233">
        <f t="shared" si="50"/>
        <v>43070</v>
      </c>
      <c r="V3263" s="234">
        <v>43074</v>
      </c>
      <c r="W3263" s="236">
        <v>2993.49</v>
      </c>
    </row>
    <row r="3264" spans="21:23">
      <c r="U3264" s="233">
        <f t="shared" si="50"/>
        <v>43070</v>
      </c>
      <c r="V3264" s="234">
        <v>43075</v>
      </c>
      <c r="W3264" s="236">
        <v>2996.53</v>
      </c>
    </row>
    <row r="3265" spans="21:23">
      <c r="U3265" s="233">
        <f t="shared" si="50"/>
        <v>43070</v>
      </c>
      <c r="V3265" s="234">
        <v>43076</v>
      </c>
      <c r="W3265" s="236">
        <v>3007.07</v>
      </c>
    </row>
    <row r="3266" spans="21:23">
      <c r="U3266" s="233">
        <f t="shared" si="50"/>
        <v>43070</v>
      </c>
      <c r="V3266" s="234">
        <v>43077</v>
      </c>
      <c r="W3266" s="236">
        <v>3016.18</v>
      </c>
    </row>
    <row r="3267" spans="21:23">
      <c r="U3267" s="233">
        <f t="shared" ref="U3267:U3330" si="51">+DATE(YEAR(V3267),MONTH(V3267),1)</f>
        <v>43070</v>
      </c>
      <c r="V3267" s="234">
        <v>43078</v>
      </c>
      <c r="W3267" s="236">
        <v>3016.18</v>
      </c>
    </row>
    <row r="3268" spans="21:23">
      <c r="U3268" s="233">
        <f t="shared" si="51"/>
        <v>43070</v>
      </c>
      <c r="V3268" s="234">
        <v>43079</v>
      </c>
      <c r="W3268" s="236">
        <v>3016.18</v>
      </c>
    </row>
    <row r="3269" spans="21:23">
      <c r="U3269" s="233">
        <f t="shared" si="51"/>
        <v>43070</v>
      </c>
      <c r="V3269" s="234">
        <v>43080</v>
      </c>
      <c r="W3269" s="236">
        <v>3016.18</v>
      </c>
    </row>
    <row r="3270" spans="21:23">
      <c r="U3270" s="233">
        <f t="shared" si="51"/>
        <v>43070</v>
      </c>
      <c r="V3270" s="234">
        <v>43081</v>
      </c>
      <c r="W3270" s="236">
        <v>3013.99</v>
      </c>
    </row>
    <row r="3271" spans="21:23">
      <c r="U3271" s="233">
        <f t="shared" si="51"/>
        <v>43070</v>
      </c>
      <c r="V3271" s="234">
        <v>43082</v>
      </c>
      <c r="W3271" s="236">
        <v>3029.75</v>
      </c>
    </row>
    <row r="3272" spans="21:23">
      <c r="U3272" s="233">
        <f t="shared" si="51"/>
        <v>43070</v>
      </c>
      <c r="V3272" s="234">
        <v>43083</v>
      </c>
      <c r="W3272" s="236">
        <v>3015.41</v>
      </c>
    </row>
    <row r="3273" spans="21:23">
      <c r="U3273" s="233">
        <f t="shared" si="51"/>
        <v>43070</v>
      </c>
      <c r="V3273" s="234">
        <v>43084</v>
      </c>
      <c r="W3273" s="236">
        <v>2999.07</v>
      </c>
    </row>
    <row r="3274" spans="21:23">
      <c r="U3274" s="233">
        <f t="shared" si="51"/>
        <v>43070</v>
      </c>
      <c r="V3274" s="234">
        <v>43085</v>
      </c>
      <c r="W3274" s="236">
        <v>2996.61</v>
      </c>
    </row>
    <row r="3275" spans="21:23">
      <c r="U3275" s="233">
        <f t="shared" si="51"/>
        <v>43070</v>
      </c>
      <c r="V3275" s="234">
        <v>43086</v>
      </c>
      <c r="W3275" s="236">
        <v>2996.61</v>
      </c>
    </row>
    <row r="3276" spans="21:23">
      <c r="U3276" s="233">
        <f t="shared" si="51"/>
        <v>43070</v>
      </c>
      <c r="V3276" s="234">
        <v>43087</v>
      </c>
      <c r="W3276" s="236">
        <v>2996.61</v>
      </c>
    </row>
    <row r="3277" spans="21:23">
      <c r="U3277" s="233">
        <f t="shared" si="51"/>
        <v>43070</v>
      </c>
      <c r="V3277" s="234">
        <v>43088</v>
      </c>
      <c r="W3277" s="236">
        <v>2975.59</v>
      </c>
    </row>
    <row r="3278" spans="21:23">
      <c r="U3278" s="233">
        <f t="shared" si="51"/>
        <v>43070</v>
      </c>
      <c r="V3278" s="234">
        <v>43089</v>
      </c>
      <c r="W3278" s="236">
        <v>2972.05</v>
      </c>
    </row>
    <row r="3279" spans="21:23">
      <c r="U3279" s="233">
        <f t="shared" si="51"/>
        <v>43070</v>
      </c>
      <c r="V3279" s="234">
        <v>43090</v>
      </c>
      <c r="W3279" s="236">
        <v>2965.77</v>
      </c>
    </row>
    <row r="3280" spans="21:23">
      <c r="U3280" s="233">
        <f t="shared" si="51"/>
        <v>43070</v>
      </c>
      <c r="V3280" s="234">
        <v>43091</v>
      </c>
      <c r="W3280" s="236">
        <v>2963.58</v>
      </c>
    </row>
    <row r="3281" spans="21:23">
      <c r="U3281" s="233">
        <f t="shared" si="51"/>
        <v>43070</v>
      </c>
      <c r="V3281" s="234">
        <v>43092</v>
      </c>
      <c r="W3281" s="236">
        <v>2962.14</v>
      </c>
    </row>
    <row r="3282" spans="21:23">
      <c r="U3282" s="233">
        <f t="shared" si="51"/>
        <v>43070</v>
      </c>
      <c r="V3282" s="234">
        <v>43093</v>
      </c>
      <c r="W3282" s="236">
        <v>2962.14</v>
      </c>
    </row>
    <row r="3283" spans="21:23">
      <c r="U3283" s="233">
        <f t="shared" si="51"/>
        <v>43070</v>
      </c>
      <c r="V3283" s="234">
        <v>43094</v>
      </c>
      <c r="W3283" s="236">
        <v>2962.14</v>
      </c>
    </row>
    <row r="3284" spans="21:23">
      <c r="U3284" s="233">
        <f t="shared" si="51"/>
        <v>43070</v>
      </c>
      <c r="V3284" s="234">
        <v>43095</v>
      </c>
      <c r="W3284" s="236">
        <v>2962.14</v>
      </c>
    </row>
    <row r="3285" spans="21:23">
      <c r="U3285" s="233">
        <f t="shared" si="51"/>
        <v>43070</v>
      </c>
      <c r="V3285" s="234">
        <v>43096</v>
      </c>
      <c r="W3285" s="236">
        <v>2962.26</v>
      </c>
    </row>
    <row r="3286" spans="21:23">
      <c r="U3286" s="233">
        <f t="shared" si="51"/>
        <v>43070</v>
      </c>
      <c r="V3286" s="234">
        <v>43097</v>
      </c>
      <c r="W3286" s="236">
        <v>2971.63</v>
      </c>
    </row>
    <row r="3287" spans="21:23">
      <c r="U3287" s="233">
        <f t="shared" si="51"/>
        <v>43070</v>
      </c>
      <c r="V3287" s="234">
        <v>43098</v>
      </c>
      <c r="W3287" s="236">
        <v>2984</v>
      </c>
    </row>
    <row r="3288" spans="21:23">
      <c r="U3288" s="233">
        <f t="shared" si="51"/>
        <v>43070</v>
      </c>
      <c r="V3288" s="234">
        <v>43099</v>
      </c>
      <c r="W3288" s="236">
        <v>2984</v>
      </c>
    </row>
    <row r="3289" spans="21:23">
      <c r="U3289" s="233">
        <f t="shared" si="51"/>
        <v>43070</v>
      </c>
      <c r="V3289" s="234">
        <v>43100</v>
      </c>
      <c r="W3289" s="236">
        <v>2984</v>
      </c>
    </row>
    <row r="3290" spans="21:23">
      <c r="U3290" s="233">
        <f t="shared" si="51"/>
        <v>43101</v>
      </c>
      <c r="V3290" s="234">
        <v>43101</v>
      </c>
      <c r="W3290" s="236">
        <v>2984</v>
      </c>
    </row>
    <row r="3291" spans="21:23">
      <c r="U3291" s="233">
        <f t="shared" si="51"/>
        <v>43101</v>
      </c>
      <c r="V3291" s="234">
        <v>43102</v>
      </c>
      <c r="W3291" s="236">
        <v>2984</v>
      </c>
    </row>
    <row r="3292" spans="21:23">
      <c r="U3292" s="233">
        <f t="shared" si="51"/>
        <v>43101</v>
      </c>
      <c r="V3292" s="234">
        <v>43103</v>
      </c>
      <c r="W3292" s="236">
        <v>2940.94</v>
      </c>
    </row>
    <row r="3293" spans="21:23">
      <c r="U3293" s="233">
        <f t="shared" si="51"/>
        <v>43101</v>
      </c>
      <c r="V3293" s="234">
        <v>43104</v>
      </c>
      <c r="W3293" s="236">
        <v>2908.68</v>
      </c>
    </row>
    <row r="3294" spans="21:23">
      <c r="U3294" s="233">
        <f t="shared" si="51"/>
        <v>43101</v>
      </c>
      <c r="V3294" s="234">
        <v>43105</v>
      </c>
      <c r="W3294" s="236">
        <v>2885.76</v>
      </c>
    </row>
    <row r="3295" spans="21:23">
      <c r="U3295" s="233">
        <f t="shared" si="51"/>
        <v>43101</v>
      </c>
      <c r="V3295" s="234">
        <v>43106</v>
      </c>
      <c r="W3295" s="236">
        <v>2898.32</v>
      </c>
    </row>
    <row r="3296" spans="21:23">
      <c r="U3296" s="233">
        <f t="shared" si="51"/>
        <v>43101</v>
      </c>
      <c r="V3296" s="234">
        <v>43107</v>
      </c>
      <c r="W3296" s="236">
        <v>2898.32</v>
      </c>
    </row>
    <row r="3297" spans="21:23">
      <c r="U3297" s="233">
        <f t="shared" si="51"/>
        <v>43101</v>
      </c>
      <c r="V3297" s="234">
        <v>43108</v>
      </c>
      <c r="W3297" s="236">
        <v>2898.32</v>
      </c>
    </row>
    <row r="3298" spans="21:23">
      <c r="U3298" s="233">
        <f t="shared" si="51"/>
        <v>43101</v>
      </c>
      <c r="V3298" s="234">
        <v>43109</v>
      </c>
      <c r="W3298" s="236">
        <v>2898.32</v>
      </c>
    </row>
    <row r="3299" spans="21:23">
      <c r="U3299" s="233">
        <f t="shared" si="51"/>
        <v>43101</v>
      </c>
      <c r="V3299" s="234">
        <v>43110</v>
      </c>
      <c r="W3299" s="236">
        <v>2914.37</v>
      </c>
    </row>
    <row r="3300" spans="21:23">
      <c r="U3300" s="233">
        <f t="shared" si="51"/>
        <v>43101</v>
      </c>
      <c r="V3300" s="234">
        <v>43111</v>
      </c>
      <c r="W3300" s="236">
        <v>2895.69</v>
      </c>
    </row>
    <row r="3301" spans="21:23">
      <c r="U3301" s="233">
        <f t="shared" si="51"/>
        <v>43101</v>
      </c>
      <c r="V3301" s="234">
        <v>43112</v>
      </c>
      <c r="W3301" s="236">
        <v>2865.79</v>
      </c>
    </row>
    <row r="3302" spans="21:23">
      <c r="U3302" s="233">
        <f t="shared" si="51"/>
        <v>43101</v>
      </c>
      <c r="V3302" s="234">
        <v>43113</v>
      </c>
      <c r="W3302" s="236">
        <v>2855.86</v>
      </c>
    </row>
    <row r="3303" spans="21:23">
      <c r="U3303" s="233">
        <f t="shared" si="51"/>
        <v>43101</v>
      </c>
      <c r="V3303" s="234">
        <v>43114</v>
      </c>
      <c r="W3303" s="236">
        <v>2855.86</v>
      </c>
    </row>
    <row r="3304" spans="21:23">
      <c r="U3304" s="233">
        <f t="shared" si="51"/>
        <v>43101</v>
      </c>
      <c r="V3304" s="234">
        <v>43115</v>
      </c>
      <c r="W3304" s="236">
        <v>2855.86</v>
      </c>
    </row>
    <row r="3305" spans="21:23">
      <c r="U3305" s="233">
        <f t="shared" si="51"/>
        <v>43101</v>
      </c>
      <c r="V3305" s="234">
        <v>43116</v>
      </c>
      <c r="W3305" s="236">
        <v>2855.86</v>
      </c>
    </row>
    <row r="3306" spans="21:23">
      <c r="U3306" s="233">
        <f t="shared" si="51"/>
        <v>43101</v>
      </c>
      <c r="V3306" s="234">
        <v>43117</v>
      </c>
      <c r="W3306" s="236">
        <v>2868.03</v>
      </c>
    </row>
    <row r="3307" spans="21:23">
      <c r="U3307" s="233">
        <f t="shared" si="51"/>
        <v>43101</v>
      </c>
      <c r="V3307" s="234">
        <v>43118</v>
      </c>
      <c r="W3307" s="236">
        <v>2851.13</v>
      </c>
    </row>
    <row r="3308" spans="21:23">
      <c r="U3308" s="233">
        <f t="shared" si="51"/>
        <v>43101</v>
      </c>
      <c r="V3308" s="234">
        <v>43119</v>
      </c>
      <c r="W3308" s="236">
        <v>2836.85</v>
      </c>
    </row>
    <row r="3309" spans="21:23">
      <c r="U3309" s="233">
        <f t="shared" si="51"/>
        <v>43101</v>
      </c>
      <c r="V3309" s="234">
        <v>43120</v>
      </c>
      <c r="W3309" s="236">
        <v>2851.75</v>
      </c>
    </row>
    <row r="3310" spans="21:23">
      <c r="U3310" s="233">
        <f t="shared" si="51"/>
        <v>43101</v>
      </c>
      <c r="V3310" s="234">
        <v>43121</v>
      </c>
      <c r="W3310" s="236">
        <v>2851.75</v>
      </c>
    </row>
    <row r="3311" spans="21:23">
      <c r="U3311" s="233">
        <f t="shared" si="51"/>
        <v>43101</v>
      </c>
      <c r="V3311" s="234">
        <v>43122</v>
      </c>
      <c r="W3311" s="236">
        <v>2851.75</v>
      </c>
    </row>
    <row r="3312" spans="21:23">
      <c r="U3312" s="233">
        <f t="shared" si="51"/>
        <v>43101</v>
      </c>
      <c r="V3312" s="234">
        <v>43123</v>
      </c>
      <c r="W3312" s="236">
        <v>2854.2</v>
      </c>
    </row>
    <row r="3313" spans="21:23">
      <c r="U3313" s="233">
        <f t="shared" si="51"/>
        <v>43101</v>
      </c>
      <c r="V3313" s="234">
        <v>43124</v>
      </c>
      <c r="W3313" s="236">
        <v>2858.5</v>
      </c>
    </row>
    <row r="3314" spans="21:23">
      <c r="U3314" s="233">
        <f t="shared" si="51"/>
        <v>43101</v>
      </c>
      <c r="V3314" s="234">
        <v>43125</v>
      </c>
      <c r="W3314" s="236">
        <v>2820.53</v>
      </c>
    </row>
    <row r="3315" spans="21:23">
      <c r="U3315" s="233">
        <f t="shared" si="51"/>
        <v>43101</v>
      </c>
      <c r="V3315" s="234">
        <v>43126</v>
      </c>
      <c r="W3315" s="236">
        <v>2783.13</v>
      </c>
    </row>
    <row r="3316" spans="21:23">
      <c r="U3316" s="233">
        <f t="shared" si="51"/>
        <v>43101</v>
      </c>
      <c r="V3316" s="234">
        <v>43127</v>
      </c>
      <c r="W3316" s="236">
        <v>2805.12</v>
      </c>
    </row>
    <row r="3317" spans="21:23">
      <c r="U3317" s="233">
        <f t="shared" si="51"/>
        <v>43101</v>
      </c>
      <c r="V3317" s="234">
        <v>43128</v>
      </c>
      <c r="W3317" s="236">
        <v>2805.12</v>
      </c>
    </row>
    <row r="3318" spans="21:23">
      <c r="U3318" s="233">
        <f t="shared" si="51"/>
        <v>43101</v>
      </c>
      <c r="V3318" s="234">
        <v>43129</v>
      </c>
      <c r="W3318" s="236">
        <v>2805.12</v>
      </c>
    </row>
    <row r="3319" spans="21:23">
      <c r="U3319" s="233">
        <f t="shared" si="51"/>
        <v>43101</v>
      </c>
      <c r="V3319" s="234">
        <v>43130</v>
      </c>
      <c r="W3319" s="236">
        <v>2842.67</v>
      </c>
    </row>
    <row r="3320" spans="21:23">
      <c r="U3320" s="233">
        <f t="shared" si="51"/>
        <v>43101</v>
      </c>
      <c r="V3320" s="234">
        <v>43131</v>
      </c>
      <c r="W3320" s="236">
        <v>2844.14</v>
      </c>
    </row>
    <row r="3321" spans="21:23">
      <c r="U3321" s="233">
        <f t="shared" si="51"/>
        <v>43132</v>
      </c>
      <c r="V3321" s="234">
        <v>43132</v>
      </c>
      <c r="W3321" s="236">
        <v>2835.05</v>
      </c>
    </row>
    <row r="3322" spans="21:23">
      <c r="U3322" s="233">
        <f t="shared" si="51"/>
        <v>43132</v>
      </c>
      <c r="V3322" s="234">
        <v>43133</v>
      </c>
      <c r="W3322" s="236">
        <v>2806.67</v>
      </c>
    </row>
    <row r="3323" spans="21:23">
      <c r="U3323" s="233">
        <f t="shared" si="51"/>
        <v>43132</v>
      </c>
      <c r="V3323" s="234">
        <v>43134</v>
      </c>
      <c r="W3323" s="236">
        <v>2832.13</v>
      </c>
    </row>
    <row r="3324" spans="21:23">
      <c r="U3324" s="233">
        <f t="shared" si="51"/>
        <v>43132</v>
      </c>
      <c r="V3324" s="234">
        <v>43135</v>
      </c>
      <c r="W3324" s="236">
        <v>2832.13</v>
      </c>
    </row>
    <row r="3325" spans="21:23">
      <c r="U3325" s="233">
        <f t="shared" si="51"/>
        <v>43132</v>
      </c>
      <c r="V3325" s="234">
        <v>43136</v>
      </c>
      <c r="W3325" s="236">
        <v>2832.13</v>
      </c>
    </row>
    <row r="3326" spans="21:23">
      <c r="U3326" s="233">
        <f t="shared" si="51"/>
        <v>43132</v>
      </c>
      <c r="V3326" s="234">
        <v>43137</v>
      </c>
      <c r="W3326" s="236">
        <v>2843.6</v>
      </c>
    </row>
    <row r="3327" spans="21:23">
      <c r="U3327" s="233">
        <f t="shared" si="51"/>
        <v>43132</v>
      </c>
      <c r="V3327" s="234">
        <v>43138</v>
      </c>
      <c r="W3327" s="236">
        <v>2844.83</v>
      </c>
    </row>
    <row r="3328" spans="21:23">
      <c r="U3328" s="233">
        <f t="shared" si="51"/>
        <v>43132</v>
      </c>
      <c r="V3328" s="234">
        <v>43139</v>
      </c>
      <c r="W3328" s="236">
        <v>2830.89</v>
      </c>
    </row>
    <row r="3329" spans="21:23">
      <c r="U3329" s="233">
        <f t="shared" si="51"/>
        <v>43132</v>
      </c>
      <c r="V3329" s="234">
        <v>43140</v>
      </c>
      <c r="W3329" s="236">
        <v>2862.78</v>
      </c>
    </row>
    <row r="3330" spans="21:23">
      <c r="U3330" s="233">
        <f t="shared" si="51"/>
        <v>43132</v>
      </c>
      <c r="V3330" s="234">
        <v>43141</v>
      </c>
      <c r="W3330" s="236">
        <v>2908.7</v>
      </c>
    </row>
    <row r="3331" spans="21:23">
      <c r="U3331" s="233">
        <f t="shared" ref="U3331:U3394" si="52">+DATE(YEAR(V3331),MONTH(V3331),1)</f>
        <v>43132</v>
      </c>
      <c r="V3331" s="234">
        <v>43142</v>
      </c>
      <c r="W3331" s="236">
        <v>2908.7</v>
      </c>
    </row>
    <row r="3332" spans="21:23">
      <c r="U3332" s="233">
        <f t="shared" si="52"/>
        <v>43132</v>
      </c>
      <c r="V3332" s="234">
        <v>43143</v>
      </c>
      <c r="W3332" s="236">
        <v>2908.7</v>
      </c>
    </row>
    <row r="3333" spans="21:23">
      <c r="U3333" s="233">
        <f t="shared" si="52"/>
        <v>43132</v>
      </c>
      <c r="V3333" s="234">
        <v>43144</v>
      </c>
      <c r="W3333" s="236">
        <v>2904.29</v>
      </c>
    </row>
    <row r="3334" spans="21:23">
      <c r="U3334" s="233">
        <f t="shared" si="52"/>
        <v>43132</v>
      </c>
      <c r="V3334" s="234">
        <v>43145</v>
      </c>
      <c r="W3334" s="236">
        <v>2904.71</v>
      </c>
    </row>
    <row r="3335" spans="21:23">
      <c r="U3335" s="233">
        <f t="shared" si="52"/>
        <v>43132</v>
      </c>
      <c r="V3335" s="234">
        <v>43146</v>
      </c>
      <c r="W3335" s="236">
        <v>2895.79</v>
      </c>
    </row>
    <row r="3336" spans="21:23">
      <c r="U3336" s="233">
        <f t="shared" si="52"/>
        <v>43132</v>
      </c>
      <c r="V3336" s="234">
        <v>43147</v>
      </c>
      <c r="W3336" s="236">
        <v>2851.74</v>
      </c>
    </row>
    <row r="3337" spans="21:23">
      <c r="U3337" s="233">
        <f t="shared" si="52"/>
        <v>43132</v>
      </c>
      <c r="V3337" s="234">
        <v>43148</v>
      </c>
      <c r="W3337" s="236">
        <v>2853.16</v>
      </c>
    </row>
    <row r="3338" spans="21:23">
      <c r="U3338" s="233">
        <f t="shared" si="52"/>
        <v>43132</v>
      </c>
      <c r="V3338" s="234">
        <v>43149</v>
      </c>
      <c r="W3338" s="236">
        <v>2853.16</v>
      </c>
    </row>
    <row r="3339" spans="21:23">
      <c r="U3339" s="233">
        <f t="shared" si="52"/>
        <v>43132</v>
      </c>
      <c r="V3339" s="234">
        <v>43150</v>
      </c>
      <c r="W3339" s="236">
        <v>2853.16</v>
      </c>
    </row>
    <row r="3340" spans="21:23">
      <c r="U3340" s="233">
        <f t="shared" si="52"/>
        <v>43132</v>
      </c>
      <c r="V3340" s="234">
        <v>43151</v>
      </c>
      <c r="W3340" s="236">
        <v>2853.16</v>
      </c>
    </row>
    <row r="3341" spans="21:23">
      <c r="U3341" s="233">
        <f t="shared" si="52"/>
        <v>43132</v>
      </c>
      <c r="V3341" s="234">
        <v>43152</v>
      </c>
      <c r="W3341" s="236">
        <v>2862.01</v>
      </c>
    </row>
    <row r="3342" spans="21:23">
      <c r="U3342" s="233">
        <f t="shared" si="52"/>
        <v>43132</v>
      </c>
      <c r="V3342" s="234">
        <v>43153</v>
      </c>
      <c r="W3342" s="236">
        <v>2877.94</v>
      </c>
    </row>
    <row r="3343" spans="21:23">
      <c r="U3343" s="233">
        <f t="shared" si="52"/>
        <v>43132</v>
      </c>
      <c r="V3343" s="234">
        <v>43154</v>
      </c>
      <c r="W3343" s="236">
        <v>2877.04</v>
      </c>
    </row>
    <row r="3344" spans="21:23">
      <c r="U3344" s="233">
        <f t="shared" si="52"/>
        <v>43132</v>
      </c>
      <c r="V3344" s="234">
        <v>43155</v>
      </c>
      <c r="W3344" s="236">
        <v>2849.59</v>
      </c>
    </row>
    <row r="3345" spans="21:23">
      <c r="U3345" s="233">
        <f t="shared" si="52"/>
        <v>43132</v>
      </c>
      <c r="V3345" s="234">
        <v>43156</v>
      </c>
      <c r="W3345" s="236">
        <v>2849.59</v>
      </c>
    </row>
    <row r="3346" spans="21:23">
      <c r="U3346" s="233">
        <f t="shared" si="52"/>
        <v>43132</v>
      </c>
      <c r="V3346" s="234">
        <v>43157</v>
      </c>
      <c r="W3346" s="236">
        <v>2849.59</v>
      </c>
    </row>
    <row r="3347" spans="21:23">
      <c r="U3347" s="233">
        <f t="shared" si="52"/>
        <v>43132</v>
      </c>
      <c r="V3347" s="234">
        <v>43158</v>
      </c>
      <c r="W3347" s="236">
        <v>2849.91</v>
      </c>
    </row>
    <row r="3348" spans="21:23">
      <c r="U3348" s="233">
        <f t="shared" si="52"/>
        <v>43132</v>
      </c>
      <c r="V3348" s="234">
        <v>43159</v>
      </c>
      <c r="W3348" s="236">
        <v>2855.93</v>
      </c>
    </row>
    <row r="3349" spans="21:23">
      <c r="U3349" s="233">
        <f t="shared" si="52"/>
        <v>43160</v>
      </c>
      <c r="V3349" s="234">
        <v>43160</v>
      </c>
      <c r="W3349" s="236">
        <v>2867.94</v>
      </c>
    </row>
    <row r="3350" spans="21:23">
      <c r="U3350" s="233">
        <f t="shared" si="52"/>
        <v>43160</v>
      </c>
      <c r="V3350" s="234">
        <v>43161</v>
      </c>
      <c r="W3350" s="236">
        <v>2879.05</v>
      </c>
    </row>
    <row r="3351" spans="21:23">
      <c r="U3351" s="233">
        <f t="shared" si="52"/>
        <v>43160</v>
      </c>
      <c r="V3351" s="234">
        <v>43162</v>
      </c>
      <c r="W3351" s="236">
        <v>2879.15</v>
      </c>
    </row>
    <row r="3352" spans="21:23">
      <c r="U3352" s="233">
        <f t="shared" si="52"/>
        <v>43160</v>
      </c>
      <c r="V3352" s="234">
        <v>43163</v>
      </c>
      <c r="W3352" s="236">
        <v>2879.15</v>
      </c>
    </row>
    <row r="3353" spans="21:23">
      <c r="U3353" s="233">
        <f t="shared" si="52"/>
        <v>43160</v>
      </c>
      <c r="V3353" s="234">
        <v>43164</v>
      </c>
      <c r="W3353" s="236">
        <v>2879.15</v>
      </c>
    </row>
    <row r="3354" spans="21:23">
      <c r="U3354" s="233">
        <f t="shared" si="52"/>
        <v>43160</v>
      </c>
      <c r="V3354" s="234">
        <v>43165</v>
      </c>
      <c r="W3354" s="236">
        <v>2859.09</v>
      </c>
    </row>
    <row r="3355" spans="21:23">
      <c r="U3355" s="233">
        <f t="shared" si="52"/>
        <v>43160</v>
      </c>
      <c r="V3355" s="234">
        <v>43166</v>
      </c>
      <c r="W3355" s="236">
        <v>2845.05</v>
      </c>
    </row>
    <row r="3356" spans="21:23">
      <c r="U3356" s="233">
        <f t="shared" si="52"/>
        <v>43160</v>
      </c>
      <c r="V3356" s="234">
        <v>43167</v>
      </c>
      <c r="W3356" s="236">
        <v>2858.88</v>
      </c>
    </row>
    <row r="3357" spans="21:23">
      <c r="U3357" s="233">
        <f t="shared" si="52"/>
        <v>43160</v>
      </c>
      <c r="V3357" s="234">
        <v>43168</v>
      </c>
      <c r="W3357" s="236">
        <v>2871.36</v>
      </c>
    </row>
    <row r="3358" spans="21:23">
      <c r="U3358" s="233">
        <f t="shared" si="52"/>
        <v>43160</v>
      </c>
      <c r="V3358" s="234">
        <v>43169</v>
      </c>
      <c r="W3358" s="236">
        <v>2866.93</v>
      </c>
    </row>
    <row r="3359" spans="21:23">
      <c r="U3359" s="233">
        <f t="shared" si="52"/>
        <v>43160</v>
      </c>
      <c r="V3359" s="234">
        <v>43170</v>
      </c>
      <c r="W3359" s="236">
        <v>2866.93</v>
      </c>
    </row>
    <row r="3360" spans="21:23">
      <c r="U3360" s="233">
        <f t="shared" si="52"/>
        <v>43160</v>
      </c>
      <c r="V3360" s="234">
        <v>43171</v>
      </c>
      <c r="W3360" s="236">
        <v>2866.93</v>
      </c>
    </row>
    <row r="3361" spans="21:23">
      <c r="U3361" s="233">
        <f t="shared" si="52"/>
        <v>43160</v>
      </c>
      <c r="V3361" s="234">
        <v>43172</v>
      </c>
      <c r="W3361" s="236">
        <v>2851.84</v>
      </c>
    </row>
    <row r="3362" spans="21:23">
      <c r="U3362" s="233">
        <f t="shared" si="52"/>
        <v>43160</v>
      </c>
      <c r="V3362" s="234">
        <v>43173</v>
      </c>
      <c r="W3362" s="236">
        <v>2848.38</v>
      </c>
    </row>
    <row r="3363" spans="21:23">
      <c r="U3363" s="233">
        <f t="shared" si="52"/>
        <v>43160</v>
      </c>
      <c r="V3363" s="234">
        <v>43174</v>
      </c>
      <c r="W3363" s="236">
        <v>2845.76</v>
      </c>
    </row>
    <row r="3364" spans="21:23">
      <c r="U3364" s="233">
        <f t="shared" si="52"/>
        <v>43160</v>
      </c>
      <c r="V3364" s="234">
        <v>43175</v>
      </c>
      <c r="W3364" s="236">
        <v>2850.04</v>
      </c>
    </row>
    <row r="3365" spans="21:23">
      <c r="U3365" s="233">
        <f t="shared" si="52"/>
        <v>43160</v>
      </c>
      <c r="V3365" s="234">
        <v>43176</v>
      </c>
      <c r="W3365" s="236">
        <v>2852.48</v>
      </c>
    </row>
    <row r="3366" spans="21:23">
      <c r="U3366" s="233">
        <f t="shared" si="52"/>
        <v>43160</v>
      </c>
      <c r="V3366" s="234">
        <v>43177</v>
      </c>
      <c r="W3366" s="236">
        <v>2852.48</v>
      </c>
    </row>
    <row r="3367" spans="21:23">
      <c r="U3367" s="233">
        <f t="shared" si="52"/>
        <v>43160</v>
      </c>
      <c r="V3367" s="234">
        <v>43178</v>
      </c>
      <c r="W3367" s="236">
        <v>2852.48</v>
      </c>
    </row>
    <row r="3368" spans="21:23">
      <c r="U3368" s="233">
        <f t="shared" si="52"/>
        <v>43160</v>
      </c>
      <c r="V3368" s="234">
        <v>43179</v>
      </c>
      <c r="W3368" s="236">
        <v>2852.48</v>
      </c>
    </row>
    <row r="3369" spans="21:23">
      <c r="U3369" s="233">
        <f t="shared" si="52"/>
        <v>43160</v>
      </c>
      <c r="V3369" s="234">
        <v>43180</v>
      </c>
      <c r="W3369" s="236">
        <v>2866.92</v>
      </c>
    </row>
    <row r="3370" spans="21:23">
      <c r="U3370" s="233">
        <f t="shared" si="52"/>
        <v>43160</v>
      </c>
      <c r="V3370" s="234">
        <v>43181</v>
      </c>
      <c r="W3370" s="236">
        <v>2850.69</v>
      </c>
    </row>
    <row r="3371" spans="21:23">
      <c r="U3371" s="233">
        <f t="shared" si="52"/>
        <v>43160</v>
      </c>
      <c r="V3371" s="234">
        <v>43182</v>
      </c>
      <c r="W3371" s="236">
        <v>2857.88</v>
      </c>
    </row>
    <row r="3372" spans="21:23">
      <c r="U3372" s="233">
        <f t="shared" si="52"/>
        <v>43160</v>
      </c>
      <c r="V3372" s="234">
        <v>43183</v>
      </c>
      <c r="W3372" s="236">
        <v>2849.01</v>
      </c>
    </row>
    <row r="3373" spans="21:23">
      <c r="U3373" s="233">
        <f t="shared" si="52"/>
        <v>43160</v>
      </c>
      <c r="V3373" s="234">
        <v>43184</v>
      </c>
      <c r="W3373" s="236">
        <v>2849.01</v>
      </c>
    </row>
    <row r="3374" spans="21:23">
      <c r="U3374" s="233">
        <f t="shared" si="52"/>
        <v>43160</v>
      </c>
      <c r="V3374" s="234">
        <v>43185</v>
      </c>
      <c r="W3374" s="236">
        <v>2849.01</v>
      </c>
    </row>
    <row r="3375" spans="21:23">
      <c r="U3375" s="233">
        <f t="shared" si="52"/>
        <v>43160</v>
      </c>
      <c r="V3375" s="234">
        <v>43186</v>
      </c>
      <c r="W3375" s="236">
        <v>2816.33</v>
      </c>
    </row>
    <row r="3376" spans="21:23">
      <c r="U3376" s="233">
        <f t="shared" si="52"/>
        <v>43160</v>
      </c>
      <c r="V3376" s="234">
        <v>43187</v>
      </c>
      <c r="W3376" s="236">
        <v>2780.04</v>
      </c>
    </row>
    <row r="3377" spans="21:23">
      <c r="U3377" s="233">
        <f t="shared" si="52"/>
        <v>43160</v>
      </c>
      <c r="V3377" s="234">
        <v>43188</v>
      </c>
      <c r="W3377" s="236">
        <v>2780.47</v>
      </c>
    </row>
    <row r="3378" spans="21:23">
      <c r="U3378" s="233">
        <f t="shared" si="52"/>
        <v>43160</v>
      </c>
      <c r="V3378" s="234">
        <v>43189</v>
      </c>
      <c r="W3378" s="236">
        <v>2780.47</v>
      </c>
    </row>
    <row r="3379" spans="21:23">
      <c r="U3379" s="233">
        <f t="shared" si="52"/>
        <v>43160</v>
      </c>
      <c r="V3379" s="234">
        <v>43190</v>
      </c>
      <c r="W3379" s="236">
        <v>2780.47</v>
      </c>
    </row>
    <row r="3380" spans="21:23">
      <c r="U3380" s="233">
        <f t="shared" si="52"/>
        <v>43191</v>
      </c>
      <c r="V3380" s="234">
        <v>43191</v>
      </c>
      <c r="W3380" s="236">
        <v>2780.47</v>
      </c>
    </row>
    <row r="3381" spans="21:23">
      <c r="U3381" s="233">
        <f t="shared" si="52"/>
        <v>43191</v>
      </c>
      <c r="V3381" s="234">
        <v>43192</v>
      </c>
      <c r="W3381" s="236">
        <v>2780.47</v>
      </c>
    </row>
    <row r="3382" spans="21:23">
      <c r="U3382" s="233">
        <f t="shared" si="52"/>
        <v>43191</v>
      </c>
      <c r="V3382" s="234">
        <v>43193</v>
      </c>
      <c r="W3382" s="236">
        <v>2792.96</v>
      </c>
    </row>
    <row r="3383" spans="21:23">
      <c r="U3383" s="233">
        <f t="shared" si="52"/>
        <v>43191</v>
      </c>
      <c r="V3383" s="234">
        <v>43194</v>
      </c>
      <c r="W3383" s="236">
        <v>2778.27</v>
      </c>
    </row>
    <row r="3384" spans="21:23">
      <c r="U3384" s="233">
        <f t="shared" si="52"/>
        <v>43191</v>
      </c>
      <c r="V3384" s="234">
        <v>43195</v>
      </c>
      <c r="W3384" s="236">
        <v>2791.57</v>
      </c>
    </row>
    <row r="3385" spans="21:23">
      <c r="U3385" s="233">
        <f t="shared" si="52"/>
        <v>43191</v>
      </c>
      <c r="V3385" s="234">
        <v>43196</v>
      </c>
      <c r="W3385" s="236">
        <v>2787.36</v>
      </c>
    </row>
    <row r="3386" spans="21:23">
      <c r="U3386" s="233">
        <f t="shared" si="52"/>
        <v>43191</v>
      </c>
      <c r="V3386" s="234">
        <v>43197</v>
      </c>
      <c r="W3386" s="236">
        <v>2791.88</v>
      </c>
    </row>
    <row r="3387" spans="21:23">
      <c r="U3387" s="233">
        <f t="shared" si="52"/>
        <v>43191</v>
      </c>
      <c r="V3387" s="234">
        <v>43198</v>
      </c>
      <c r="W3387" s="236">
        <v>2791.88</v>
      </c>
    </row>
    <row r="3388" spans="21:23">
      <c r="U3388" s="233">
        <f t="shared" si="52"/>
        <v>43191</v>
      </c>
      <c r="V3388" s="234">
        <v>43199</v>
      </c>
      <c r="W3388" s="236">
        <v>2791.88</v>
      </c>
    </row>
    <row r="3389" spans="21:23">
      <c r="U3389" s="233">
        <f t="shared" si="52"/>
        <v>43191</v>
      </c>
      <c r="V3389" s="234">
        <v>43200</v>
      </c>
      <c r="W3389" s="236">
        <v>2781.95</v>
      </c>
    </row>
    <row r="3390" spans="21:23">
      <c r="U3390" s="233">
        <f t="shared" si="52"/>
        <v>43191</v>
      </c>
      <c r="V3390" s="234">
        <v>43201</v>
      </c>
      <c r="W3390" s="236">
        <v>2767.82</v>
      </c>
    </row>
    <row r="3391" spans="21:23">
      <c r="U3391" s="233">
        <f t="shared" si="52"/>
        <v>43191</v>
      </c>
      <c r="V3391" s="234">
        <v>43202</v>
      </c>
      <c r="W3391" s="236">
        <v>2733.24</v>
      </c>
    </row>
    <row r="3392" spans="21:23">
      <c r="U3392" s="233">
        <f t="shared" si="52"/>
        <v>43191</v>
      </c>
      <c r="V3392" s="234">
        <v>43203</v>
      </c>
      <c r="W3392" s="236">
        <v>2710.03</v>
      </c>
    </row>
    <row r="3393" spans="21:23">
      <c r="U3393" s="233">
        <f t="shared" si="52"/>
        <v>43191</v>
      </c>
      <c r="V3393" s="234">
        <v>43204</v>
      </c>
      <c r="W3393" s="236">
        <v>2705.34</v>
      </c>
    </row>
    <row r="3394" spans="21:23">
      <c r="U3394" s="233">
        <f t="shared" si="52"/>
        <v>43191</v>
      </c>
      <c r="V3394" s="234">
        <v>43205</v>
      </c>
      <c r="W3394" s="236">
        <v>2705.34</v>
      </c>
    </row>
    <row r="3395" spans="21:23">
      <c r="U3395" s="233">
        <f t="shared" ref="U3395:U3458" si="53">+DATE(YEAR(V3395),MONTH(V3395),1)</f>
        <v>43191</v>
      </c>
      <c r="V3395" s="234">
        <v>43206</v>
      </c>
      <c r="W3395" s="236">
        <v>2705.34</v>
      </c>
    </row>
    <row r="3396" spans="21:23">
      <c r="U3396" s="233">
        <f t="shared" si="53"/>
        <v>43191</v>
      </c>
      <c r="V3396" s="234">
        <v>43207</v>
      </c>
      <c r="W3396" s="236">
        <v>2726.47</v>
      </c>
    </row>
    <row r="3397" spans="21:23">
      <c r="U3397" s="233">
        <f t="shared" si="53"/>
        <v>43191</v>
      </c>
      <c r="V3397" s="234">
        <v>43208</v>
      </c>
      <c r="W3397" s="236">
        <v>2725.66</v>
      </c>
    </row>
    <row r="3398" spans="21:23">
      <c r="U3398" s="233">
        <f t="shared" si="53"/>
        <v>43191</v>
      </c>
      <c r="V3398" s="234">
        <v>43209</v>
      </c>
      <c r="W3398" s="236">
        <v>2705.64</v>
      </c>
    </row>
    <row r="3399" spans="21:23">
      <c r="U3399" s="233">
        <f t="shared" si="53"/>
        <v>43191</v>
      </c>
      <c r="V3399" s="234">
        <v>43210</v>
      </c>
      <c r="W3399" s="236">
        <v>2724.47</v>
      </c>
    </row>
    <row r="3400" spans="21:23">
      <c r="U3400" s="233">
        <f t="shared" si="53"/>
        <v>43191</v>
      </c>
      <c r="V3400" s="234">
        <v>43211</v>
      </c>
      <c r="W3400" s="236">
        <v>2757.96</v>
      </c>
    </row>
    <row r="3401" spans="21:23">
      <c r="U3401" s="233">
        <f t="shared" si="53"/>
        <v>43191</v>
      </c>
      <c r="V3401" s="234">
        <v>43212</v>
      </c>
      <c r="W3401" s="236">
        <v>2757.96</v>
      </c>
    </row>
    <row r="3402" spans="21:23">
      <c r="U3402" s="233">
        <f t="shared" si="53"/>
        <v>43191</v>
      </c>
      <c r="V3402" s="234">
        <v>43213</v>
      </c>
      <c r="W3402" s="236">
        <v>2757.96</v>
      </c>
    </row>
    <row r="3403" spans="21:23">
      <c r="U3403" s="233">
        <f t="shared" si="53"/>
        <v>43191</v>
      </c>
      <c r="V3403" s="234">
        <v>43214</v>
      </c>
      <c r="W3403" s="236">
        <v>2799.45</v>
      </c>
    </row>
    <row r="3404" spans="21:23">
      <c r="U3404" s="233">
        <f t="shared" si="53"/>
        <v>43191</v>
      </c>
      <c r="V3404" s="234">
        <v>43215</v>
      </c>
      <c r="W3404" s="236">
        <v>2785.22</v>
      </c>
    </row>
    <row r="3405" spans="21:23">
      <c r="U3405" s="233">
        <f t="shared" si="53"/>
        <v>43191</v>
      </c>
      <c r="V3405" s="234">
        <v>43216</v>
      </c>
      <c r="W3405" s="236">
        <v>2820.29</v>
      </c>
    </row>
    <row r="3406" spans="21:23">
      <c r="U3406" s="233">
        <f t="shared" si="53"/>
        <v>43191</v>
      </c>
      <c r="V3406" s="234">
        <v>43217</v>
      </c>
      <c r="W3406" s="236">
        <v>2812.83</v>
      </c>
    </row>
    <row r="3407" spans="21:23">
      <c r="U3407" s="233">
        <f t="shared" si="53"/>
        <v>43191</v>
      </c>
      <c r="V3407" s="234">
        <v>43218</v>
      </c>
      <c r="W3407" s="236">
        <v>2806.28</v>
      </c>
    </row>
    <row r="3408" spans="21:23">
      <c r="U3408" s="233">
        <f t="shared" si="53"/>
        <v>43191</v>
      </c>
      <c r="V3408" s="234">
        <v>43219</v>
      </c>
      <c r="W3408" s="236">
        <v>2806.28</v>
      </c>
    </row>
    <row r="3409" spans="21:23">
      <c r="U3409" s="233">
        <f t="shared" si="53"/>
        <v>43191</v>
      </c>
      <c r="V3409" s="234">
        <v>43220</v>
      </c>
      <c r="W3409" s="236">
        <v>2806.28</v>
      </c>
    </row>
    <row r="3410" spans="21:23">
      <c r="U3410" s="233">
        <f t="shared" si="53"/>
        <v>43221</v>
      </c>
      <c r="V3410" s="234">
        <v>43221</v>
      </c>
      <c r="W3410" s="236">
        <v>2809.92</v>
      </c>
    </row>
    <row r="3411" spans="21:23">
      <c r="U3411" s="233">
        <f t="shared" si="53"/>
        <v>43221</v>
      </c>
      <c r="V3411" s="234">
        <v>43222</v>
      </c>
      <c r="W3411" s="236">
        <v>2809.92</v>
      </c>
    </row>
    <row r="3412" spans="21:23">
      <c r="U3412" s="233">
        <f t="shared" si="53"/>
        <v>43221</v>
      </c>
      <c r="V3412" s="234">
        <v>43223</v>
      </c>
      <c r="W3412" s="236">
        <v>2831.99</v>
      </c>
    </row>
    <row r="3413" spans="21:23">
      <c r="U3413" s="233">
        <f t="shared" si="53"/>
        <v>43221</v>
      </c>
      <c r="V3413" s="234">
        <v>43224</v>
      </c>
      <c r="W3413" s="236">
        <v>2857.85</v>
      </c>
    </row>
    <row r="3414" spans="21:23">
      <c r="U3414" s="233">
        <f t="shared" si="53"/>
        <v>43221</v>
      </c>
      <c r="V3414" s="234">
        <v>43225</v>
      </c>
      <c r="W3414" s="236">
        <v>2843.41</v>
      </c>
    </row>
    <row r="3415" spans="21:23">
      <c r="U3415" s="233">
        <f t="shared" si="53"/>
        <v>43221</v>
      </c>
      <c r="V3415" s="234">
        <v>43226</v>
      </c>
      <c r="W3415" s="236">
        <v>2843.41</v>
      </c>
    </row>
    <row r="3416" spans="21:23">
      <c r="U3416" s="233">
        <f t="shared" si="53"/>
        <v>43221</v>
      </c>
      <c r="V3416" s="234">
        <v>43227</v>
      </c>
      <c r="W3416" s="236">
        <v>2843.41</v>
      </c>
    </row>
    <row r="3417" spans="21:23">
      <c r="U3417" s="233">
        <f t="shared" si="53"/>
        <v>43221</v>
      </c>
      <c r="V3417" s="234">
        <v>43228</v>
      </c>
      <c r="W3417" s="236">
        <v>2817.2</v>
      </c>
    </row>
    <row r="3418" spans="21:23">
      <c r="U3418" s="233">
        <f t="shared" si="53"/>
        <v>43221</v>
      </c>
      <c r="V3418" s="234">
        <v>43229</v>
      </c>
      <c r="W3418" s="236">
        <v>2866</v>
      </c>
    </row>
    <row r="3419" spans="21:23">
      <c r="U3419" s="233">
        <f t="shared" si="53"/>
        <v>43221</v>
      </c>
      <c r="V3419" s="234">
        <v>43230</v>
      </c>
      <c r="W3419" s="236">
        <v>2859.51</v>
      </c>
    </row>
    <row r="3420" spans="21:23">
      <c r="U3420" s="233">
        <f t="shared" si="53"/>
        <v>43221</v>
      </c>
      <c r="V3420" s="234">
        <v>43231</v>
      </c>
      <c r="W3420" s="236">
        <v>2822.37</v>
      </c>
    </row>
    <row r="3421" spans="21:23">
      <c r="U3421" s="233">
        <f t="shared" si="53"/>
        <v>43221</v>
      </c>
      <c r="V3421" s="234">
        <v>43232</v>
      </c>
      <c r="W3421" s="236">
        <v>2824.05</v>
      </c>
    </row>
    <row r="3422" spans="21:23">
      <c r="U3422" s="233">
        <f t="shared" si="53"/>
        <v>43221</v>
      </c>
      <c r="V3422" s="234">
        <v>43233</v>
      </c>
      <c r="W3422" s="236">
        <v>2824.05</v>
      </c>
    </row>
    <row r="3423" spans="21:23">
      <c r="U3423" s="233">
        <f t="shared" si="53"/>
        <v>43221</v>
      </c>
      <c r="V3423" s="234">
        <v>43234</v>
      </c>
      <c r="W3423" s="236">
        <v>2824.05</v>
      </c>
    </row>
    <row r="3424" spans="21:23">
      <c r="U3424" s="233">
        <f t="shared" si="53"/>
        <v>43221</v>
      </c>
      <c r="V3424" s="234">
        <v>43235</v>
      </c>
      <c r="W3424" s="236">
        <v>2824.05</v>
      </c>
    </row>
    <row r="3425" spans="21:23">
      <c r="U3425" s="233">
        <f t="shared" si="53"/>
        <v>43221</v>
      </c>
      <c r="V3425" s="234">
        <v>43236</v>
      </c>
      <c r="W3425" s="236">
        <v>2889.87</v>
      </c>
    </row>
    <row r="3426" spans="21:23">
      <c r="U3426" s="233">
        <f t="shared" si="53"/>
        <v>43221</v>
      </c>
      <c r="V3426" s="234">
        <v>43237</v>
      </c>
      <c r="W3426" s="236">
        <v>2865.37</v>
      </c>
    </row>
    <row r="3427" spans="21:23">
      <c r="U3427" s="233">
        <f t="shared" si="53"/>
        <v>43221</v>
      </c>
      <c r="V3427" s="234">
        <v>43238</v>
      </c>
      <c r="W3427" s="236">
        <v>2886.23</v>
      </c>
    </row>
    <row r="3428" spans="21:23">
      <c r="U3428" s="233">
        <f t="shared" si="53"/>
        <v>43221</v>
      </c>
      <c r="V3428" s="234">
        <v>43239</v>
      </c>
      <c r="W3428" s="236">
        <v>2925.67</v>
      </c>
    </row>
    <row r="3429" spans="21:23">
      <c r="U3429" s="233">
        <f t="shared" si="53"/>
        <v>43221</v>
      </c>
      <c r="V3429" s="234">
        <v>43240</v>
      </c>
      <c r="W3429" s="236">
        <v>2925.67</v>
      </c>
    </row>
    <row r="3430" spans="21:23">
      <c r="U3430" s="233">
        <f t="shared" si="53"/>
        <v>43221</v>
      </c>
      <c r="V3430" s="234">
        <v>43241</v>
      </c>
      <c r="W3430" s="236">
        <v>2925.67</v>
      </c>
    </row>
    <row r="3431" spans="21:23">
      <c r="U3431" s="233">
        <f t="shared" si="53"/>
        <v>43221</v>
      </c>
      <c r="V3431" s="234">
        <v>43242</v>
      </c>
      <c r="W3431" s="236">
        <v>2897.37</v>
      </c>
    </row>
    <row r="3432" spans="21:23">
      <c r="U3432" s="233">
        <f t="shared" si="53"/>
        <v>43221</v>
      </c>
      <c r="V3432" s="234">
        <v>43243</v>
      </c>
      <c r="W3432" s="236">
        <v>2851.42</v>
      </c>
    </row>
    <row r="3433" spans="21:23">
      <c r="U3433" s="233">
        <f t="shared" si="53"/>
        <v>43221</v>
      </c>
      <c r="V3433" s="234">
        <v>43244</v>
      </c>
      <c r="W3433" s="236">
        <v>2863.24</v>
      </c>
    </row>
    <row r="3434" spans="21:23">
      <c r="U3434" s="233">
        <f t="shared" si="53"/>
        <v>43221</v>
      </c>
      <c r="V3434" s="234">
        <v>43245</v>
      </c>
      <c r="W3434" s="236">
        <v>2863.12</v>
      </c>
    </row>
    <row r="3435" spans="21:23">
      <c r="U3435" s="233">
        <f t="shared" si="53"/>
        <v>43221</v>
      </c>
      <c r="V3435" s="234">
        <v>43246</v>
      </c>
      <c r="W3435" s="236">
        <v>2887.16</v>
      </c>
    </row>
    <row r="3436" spans="21:23">
      <c r="U3436" s="233">
        <f t="shared" si="53"/>
        <v>43221</v>
      </c>
      <c r="V3436" s="234">
        <v>43247</v>
      </c>
      <c r="W3436" s="236">
        <v>2887.16</v>
      </c>
    </row>
    <row r="3437" spans="21:23">
      <c r="U3437" s="233">
        <f t="shared" si="53"/>
        <v>43221</v>
      </c>
      <c r="V3437" s="234">
        <v>43248</v>
      </c>
      <c r="W3437" s="236">
        <v>2887.16</v>
      </c>
    </row>
    <row r="3438" spans="21:23">
      <c r="U3438" s="233">
        <f t="shared" si="53"/>
        <v>43221</v>
      </c>
      <c r="V3438" s="234">
        <v>43249</v>
      </c>
      <c r="W3438" s="236">
        <v>2887.16</v>
      </c>
    </row>
    <row r="3439" spans="21:23">
      <c r="U3439" s="233">
        <f t="shared" si="53"/>
        <v>43221</v>
      </c>
      <c r="V3439" s="234">
        <v>43250</v>
      </c>
      <c r="W3439" s="236">
        <v>2893.82</v>
      </c>
    </row>
    <row r="3440" spans="21:23">
      <c r="U3440" s="233">
        <f t="shared" si="53"/>
        <v>43221</v>
      </c>
      <c r="V3440" s="234">
        <v>43251</v>
      </c>
      <c r="W3440" s="236">
        <v>2879.32</v>
      </c>
    </row>
    <row r="3441" spans="21:23">
      <c r="U3441" s="233">
        <f t="shared" si="53"/>
        <v>43252</v>
      </c>
      <c r="V3441" s="234">
        <v>43252</v>
      </c>
      <c r="W3441" s="236">
        <v>2889.32</v>
      </c>
    </row>
    <row r="3442" spans="21:23">
      <c r="U3442" s="233">
        <f t="shared" si="53"/>
        <v>43252</v>
      </c>
      <c r="V3442" s="234">
        <v>43253</v>
      </c>
      <c r="W3442" s="236">
        <v>2868.22</v>
      </c>
    </row>
    <row r="3443" spans="21:23">
      <c r="U3443" s="233">
        <f t="shared" si="53"/>
        <v>43252</v>
      </c>
      <c r="V3443" s="234">
        <v>43254</v>
      </c>
      <c r="W3443" s="236">
        <v>2868.22</v>
      </c>
    </row>
    <row r="3444" spans="21:23">
      <c r="U3444" s="233">
        <f t="shared" si="53"/>
        <v>43252</v>
      </c>
      <c r="V3444" s="234">
        <v>43255</v>
      </c>
      <c r="W3444" s="236">
        <v>2868.22</v>
      </c>
    </row>
    <row r="3445" spans="21:23">
      <c r="U3445" s="233">
        <f t="shared" si="53"/>
        <v>43252</v>
      </c>
      <c r="V3445" s="234">
        <v>43256</v>
      </c>
      <c r="W3445" s="236">
        <v>2868.22</v>
      </c>
    </row>
    <row r="3446" spans="21:23">
      <c r="U3446" s="233">
        <f t="shared" si="53"/>
        <v>43252</v>
      </c>
      <c r="V3446" s="234">
        <v>43257</v>
      </c>
      <c r="W3446" s="236">
        <v>2865.37</v>
      </c>
    </row>
    <row r="3447" spans="21:23">
      <c r="U3447" s="233">
        <f t="shared" si="53"/>
        <v>43252</v>
      </c>
      <c r="V3447" s="234">
        <v>43258</v>
      </c>
      <c r="W3447" s="236">
        <v>2828.42</v>
      </c>
    </row>
    <row r="3448" spans="21:23">
      <c r="U3448" s="233">
        <f t="shared" si="53"/>
        <v>43252</v>
      </c>
      <c r="V3448" s="234">
        <v>43259</v>
      </c>
      <c r="W3448" s="236">
        <v>2835.78</v>
      </c>
    </row>
    <row r="3449" spans="21:23">
      <c r="U3449" s="233">
        <f t="shared" si="53"/>
        <v>43252</v>
      </c>
      <c r="V3449" s="234">
        <v>43260</v>
      </c>
      <c r="W3449" s="236">
        <v>2855.8</v>
      </c>
    </row>
    <row r="3450" spans="21:23">
      <c r="U3450" s="233">
        <f t="shared" si="53"/>
        <v>43252</v>
      </c>
      <c r="V3450" s="234">
        <v>43261</v>
      </c>
      <c r="W3450" s="236">
        <v>2855.8</v>
      </c>
    </row>
    <row r="3451" spans="21:23">
      <c r="U3451" s="233">
        <f t="shared" si="53"/>
        <v>43252</v>
      </c>
      <c r="V3451" s="234">
        <v>43262</v>
      </c>
      <c r="W3451" s="236">
        <v>2855.8</v>
      </c>
    </row>
    <row r="3452" spans="21:23">
      <c r="U3452" s="233">
        <f t="shared" si="53"/>
        <v>43252</v>
      </c>
      <c r="V3452" s="234">
        <v>43263</v>
      </c>
      <c r="W3452" s="236">
        <v>2855.8</v>
      </c>
    </row>
    <row r="3453" spans="21:23">
      <c r="U3453" s="233">
        <f t="shared" si="53"/>
        <v>43252</v>
      </c>
      <c r="V3453" s="234">
        <v>43264</v>
      </c>
      <c r="W3453" s="236">
        <v>2857.11</v>
      </c>
    </row>
    <row r="3454" spans="21:23">
      <c r="U3454" s="233">
        <f t="shared" si="53"/>
        <v>43252</v>
      </c>
      <c r="V3454" s="234">
        <v>43265</v>
      </c>
      <c r="W3454" s="236">
        <v>2859.17</v>
      </c>
    </row>
    <row r="3455" spans="21:23">
      <c r="U3455" s="233">
        <f t="shared" si="53"/>
        <v>43252</v>
      </c>
      <c r="V3455" s="234">
        <v>43266</v>
      </c>
      <c r="W3455" s="236">
        <v>2859.78</v>
      </c>
    </row>
    <row r="3456" spans="21:23">
      <c r="U3456" s="233">
        <f t="shared" si="53"/>
        <v>43252</v>
      </c>
      <c r="V3456" s="234">
        <v>43267</v>
      </c>
      <c r="W3456" s="236">
        <v>2890.06</v>
      </c>
    </row>
    <row r="3457" spans="21:23">
      <c r="U3457" s="233">
        <f t="shared" si="53"/>
        <v>43252</v>
      </c>
      <c r="V3457" s="234">
        <v>43268</v>
      </c>
      <c r="W3457" s="236">
        <v>2890.06</v>
      </c>
    </row>
    <row r="3458" spans="21:23">
      <c r="U3458" s="233">
        <f t="shared" si="53"/>
        <v>43252</v>
      </c>
      <c r="V3458" s="234">
        <v>43269</v>
      </c>
      <c r="W3458" s="236">
        <v>2890.06</v>
      </c>
    </row>
    <row r="3459" spans="21:23">
      <c r="U3459" s="233">
        <f t="shared" ref="U3459:U3522" si="54">+DATE(YEAR(V3459),MONTH(V3459),1)</f>
        <v>43252</v>
      </c>
      <c r="V3459" s="234">
        <v>43270</v>
      </c>
      <c r="W3459" s="236">
        <v>2919.14</v>
      </c>
    </row>
    <row r="3460" spans="21:23">
      <c r="U3460" s="233">
        <f t="shared" si="54"/>
        <v>43252</v>
      </c>
      <c r="V3460" s="234">
        <v>43271</v>
      </c>
      <c r="W3460" s="236">
        <v>2931.78</v>
      </c>
    </row>
    <row r="3461" spans="21:23">
      <c r="U3461" s="233">
        <f t="shared" si="54"/>
        <v>43252</v>
      </c>
      <c r="V3461" s="234">
        <v>43272</v>
      </c>
      <c r="W3461" s="236">
        <v>2916.49</v>
      </c>
    </row>
    <row r="3462" spans="21:23">
      <c r="U3462" s="233">
        <f t="shared" si="54"/>
        <v>43252</v>
      </c>
      <c r="V3462" s="234">
        <v>43273</v>
      </c>
      <c r="W3462" s="236">
        <v>2944.82</v>
      </c>
    </row>
    <row r="3463" spans="21:23">
      <c r="U3463" s="233">
        <f t="shared" si="54"/>
        <v>43252</v>
      </c>
      <c r="V3463" s="234">
        <v>43274</v>
      </c>
      <c r="W3463" s="236">
        <v>2918.22</v>
      </c>
    </row>
    <row r="3464" spans="21:23">
      <c r="U3464" s="233">
        <f t="shared" si="54"/>
        <v>43252</v>
      </c>
      <c r="V3464" s="234">
        <v>43275</v>
      </c>
      <c r="W3464" s="236">
        <v>2918.22</v>
      </c>
    </row>
    <row r="3465" spans="21:23">
      <c r="U3465" s="233">
        <f t="shared" si="54"/>
        <v>43252</v>
      </c>
      <c r="V3465" s="234">
        <v>43276</v>
      </c>
      <c r="W3465" s="236">
        <v>2918.22</v>
      </c>
    </row>
    <row r="3466" spans="21:23">
      <c r="U3466" s="233">
        <f t="shared" si="54"/>
        <v>43252</v>
      </c>
      <c r="V3466" s="234">
        <v>43277</v>
      </c>
      <c r="W3466" s="236">
        <v>2927.67</v>
      </c>
    </row>
    <row r="3467" spans="21:23">
      <c r="U3467" s="233">
        <f t="shared" si="54"/>
        <v>43252</v>
      </c>
      <c r="V3467" s="234">
        <v>43278</v>
      </c>
      <c r="W3467" s="236">
        <v>2924.1</v>
      </c>
    </row>
    <row r="3468" spans="21:23">
      <c r="U3468" s="233">
        <f t="shared" si="54"/>
        <v>43252</v>
      </c>
      <c r="V3468" s="234">
        <v>43279</v>
      </c>
      <c r="W3468" s="236">
        <v>2934.91</v>
      </c>
    </row>
    <row r="3469" spans="21:23">
      <c r="U3469" s="233">
        <f t="shared" si="54"/>
        <v>43252</v>
      </c>
      <c r="V3469" s="234">
        <v>43280</v>
      </c>
      <c r="W3469" s="236">
        <v>2945.09</v>
      </c>
    </row>
    <row r="3470" spans="21:23">
      <c r="U3470" s="233">
        <f t="shared" si="54"/>
        <v>43252</v>
      </c>
      <c r="V3470" s="234">
        <v>43281</v>
      </c>
      <c r="W3470" s="236">
        <v>2930.8</v>
      </c>
    </row>
    <row r="3471" spans="21:23">
      <c r="U3471" s="233">
        <f t="shared" si="54"/>
        <v>43282</v>
      </c>
      <c r="V3471" s="234">
        <v>43282</v>
      </c>
      <c r="W3471" s="236">
        <v>2930.8</v>
      </c>
    </row>
    <row r="3472" spans="21:23">
      <c r="U3472" s="233">
        <f t="shared" si="54"/>
        <v>43282</v>
      </c>
      <c r="V3472" s="234">
        <v>43283</v>
      </c>
      <c r="W3472" s="236">
        <v>2930.8</v>
      </c>
    </row>
    <row r="3473" spans="21:23">
      <c r="U3473" s="233">
        <f t="shared" si="54"/>
        <v>43282</v>
      </c>
      <c r="V3473" s="234">
        <v>43284</v>
      </c>
      <c r="W3473" s="236">
        <v>2930.8</v>
      </c>
    </row>
    <row r="3474" spans="21:23">
      <c r="U3474" s="233">
        <f t="shared" si="54"/>
        <v>43282</v>
      </c>
      <c r="V3474" s="234">
        <v>43285</v>
      </c>
      <c r="W3474" s="236">
        <v>2909.83</v>
      </c>
    </row>
    <row r="3475" spans="21:23">
      <c r="U3475" s="233">
        <f t="shared" si="54"/>
        <v>43282</v>
      </c>
      <c r="V3475" s="234">
        <v>43286</v>
      </c>
      <c r="W3475" s="236">
        <v>2909.83</v>
      </c>
    </row>
    <row r="3476" spans="21:23">
      <c r="U3476" s="233">
        <f t="shared" si="54"/>
        <v>43282</v>
      </c>
      <c r="V3476" s="234">
        <v>43287</v>
      </c>
      <c r="W3476" s="236">
        <v>2885.53</v>
      </c>
    </row>
    <row r="3477" spans="21:23">
      <c r="U3477" s="233">
        <f t="shared" si="54"/>
        <v>43282</v>
      </c>
      <c r="V3477" s="234">
        <v>43288</v>
      </c>
      <c r="W3477" s="236">
        <v>2867.94</v>
      </c>
    </row>
    <row r="3478" spans="21:23">
      <c r="U3478" s="233">
        <f t="shared" si="54"/>
        <v>43282</v>
      </c>
      <c r="V3478" s="234">
        <v>43289</v>
      </c>
      <c r="W3478" s="236">
        <v>2867.94</v>
      </c>
    </row>
    <row r="3479" spans="21:23">
      <c r="U3479" s="233">
        <f t="shared" si="54"/>
        <v>43282</v>
      </c>
      <c r="V3479" s="234">
        <v>43290</v>
      </c>
      <c r="W3479" s="236">
        <v>2867.94</v>
      </c>
    </row>
    <row r="3480" spans="21:23">
      <c r="U3480" s="233">
        <f t="shared" si="54"/>
        <v>43282</v>
      </c>
      <c r="V3480" s="234">
        <v>43291</v>
      </c>
      <c r="W3480" s="236">
        <v>2881.09</v>
      </c>
    </row>
    <row r="3481" spans="21:23">
      <c r="U3481" s="233">
        <f t="shared" si="54"/>
        <v>43282</v>
      </c>
      <c r="V3481" s="234">
        <v>43292</v>
      </c>
      <c r="W3481" s="236">
        <v>2872.62</v>
      </c>
    </row>
    <row r="3482" spans="21:23">
      <c r="U3482" s="233">
        <f t="shared" si="54"/>
        <v>43282</v>
      </c>
      <c r="V3482" s="234">
        <v>43293</v>
      </c>
      <c r="W3482" s="236">
        <v>2880.1</v>
      </c>
    </row>
    <row r="3483" spans="21:23">
      <c r="U3483" s="233">
        <f t="shared" si="54"/>
        <v>43282</v>
      </c>
      <c r="V3483" s="234">
        <v>43294</v>
      </c>
      <c r="W3483" s="236">
        <v>2882.02</v>
      </c>
    </row>
    <row r="3484" spans="21:23">
      <c r="U3484" s="233">
        <f t="shared" si="54"/>
        <v>43282</v>
      </c>
      <c r="V3484" s="234">
        <v>43295</v>
      </c>
      <c r="W3484" s="236">
        <v>2861.7</v>
      </c>
    </row>
    <row r="3485" spans="21:23">
      <c r="U3485" s="233">
        <f t="shared" si="54"/>
        <v>43282</v>
      </c>
      <c r="V3485" s="234">
        <v>43296</v>
      </c>
      <c r="W3485" s="236">
        <v>2861.7</v>
      </c>
    </row>
    <row r="3486" spans="21:23">
      <c r="U3486" s="233">
        <f t="shared" si="54"/>
        <v>43282</v>
      </c>
      <c r="V3486" s="234">
        <v>43297</v>
      </c>
      <c r="W3486" s="236">
        <v>2861.7</v>
      </c>
    </row>
    <row r="3487" spans="21:23">
      <c r="U3487" s="233">
        <f t="shared" si="54"/>
        <v>43282</v>
      </c>
      <c r="V3487" s="234">
        <v>43298</v>
      </c>
      <c r="W3487" s="236">
        <v>2868.96</v>
      </c>
    </row>
    <row r="3488" spans="21:23">
      <c r="U3488" s="233">
        <f t="shared" si="54"/>
        <v>43282</v>
      </c>
      <c r="V3488" s="234">
        <v>43299</v>
      </c>
      <c r="W3488" s="236">
        <v>2878.28</v>
      </c>
    </row>
    <row r="3489" spans="21:23">
      <c r="U3489" s="233">
        <f t="shared" si="54"/>
        <v>43282</v>
      </c>
      <c r="V3489" s="234">
        <v>43300</v>
      </c>
      <c r="W3489" s="236">
        <v>2876.93</v>
      </c>
    </row>
    <row r="3490" spans="21:23">
      <c r="U3490" s="233">
        <f t="shared" si="54"/>
        <v>43282</v>
      </c>
      <c r="V3490" s="234">
        <v>43301</v>
      </c>
      <c r="W3490" s="236">
        <v>2883.81</v>
      </c>
    </row>
    <row r="3491" spans="21:23">
      <c r="U3491" s="233">
        <f t="shared" si="54"/>
        <v>43282</v>
      </c>
      <c r="V3491" s="234">
        <v>43302</v>
      </c>
      <c r="W3491" s="236">
        <v>2883.81</v>
      </c>
    </row>
    <row r="3492" spans="21:23">
      <c r="U3492" s="233">
        <f t="shared" si="54"/>
        <v>43282</v>
      </c>
      <c r="V3492" s="234">
        <v>43303</v>
      </c>
      <c r="W3492" s="236">
        <v>2883.81</v>
      </c>
    </row>
    <row r="3493" spans="21:23">
      <c r="U3493" s="233">
        <f t="shared" si="54"/>
        <v>43282</v>
      </c>
      <c r="V3493" s="234">
        <v>43304</v>
      </c>
      <c r="W3493" s="236">
        <v>2883.81</v>
      </c>
    </row>
    <row r="3494" spans="21:23">
      <c r="U3494" s="233">
        <f t="shared" si="54"/>
        <v>43282</v>
      </c>
      <c r="V3494" s="234">
        <v>43305</v>
      </c>
      <c r="W3494" s="236">
        <v>2897.73</v>
      </c>
    </row>
    <row r="3495" spans="21:23">
      <c r="U3495" s="233">
        <f t="shared" si="54"/>
        <v>43282</v>
      </c>
      <c r="V3495" s="234">
        <v>43306</v>
      </c>
      <c r="W3495" s="236">
        <v>2898.36</v>
      </c>
    </row>
    <row r="3496" spans="21:23">
      <c r="U3496" s="233">
        <f t="shared" si="54"/>
        <v>43282</v>
      </c>
      <c r="V3496" s="234">
        <v>43307</v>
      </c>
      <c r="W3496" s="236">
        <v>2882.84</v>
      </c>
    </row>
    <row r="3497" spans="21:23">
      <c r="U3497" s="233">
        <f t="shared" si="54"/>
        <v>43282</v>
      </c>
      <c r="V3497" s="234">
        <v>43308</v>
      </c>
      <c r="W3497" s="236">
        <v>2886.21</v>
      </c>
    </row>
    <row r="3498" spans="21:23">
      <c r="U3498" s="233">
        <f t="shared" si="54"/>
        <v>43282</v>
      </c>
      <c r="V3498" s="234">
        <v>43309</v>
      </c>
      <c r="W3498" s="236">
        <v>2880.79</v>
      </c>
    </row>
    <row r="3499" spans="21:23">
      <c r="U3499" s="233">
        <f t="shared" si="54"/>
        <v>43282</v>
      </c>
      <c r="V3499" s="234">
        <v>43310</v>
      </c>
      <c r="W3499" s="236">
        <v>2880.79</v>
      </c>
    </row>
    <row r="3500" spans="21:23">
      <c r="U3500" s="233">
        <f t="shared" si="54"/>
        <v>43282</v>
      </c>
      <c r="V3500" s="234">
        <v>43311</v>
      </c>
      <c r="W3500" s="236">
        <v>2880.79</v>
      </c>
    </row>
    <row r="3501" spans="21:23">
      <c r="U3501" s="233">
        <f t="shared" si="54"/>
        <v>43282</v>
      </c>
      <c r="V3501" s="234">
        <v>43312</v>
      </c>
      <c r="W3501" s="236">
        <v>2875.72</v>
      </c>
    </row>
    <row r="3502" spans="21:23">
      <c r="U3502" s="233">
        <f t="shared" si="54"/>
        <v>43313</v>
      </c>
      <c r="V3502" s="234">
        <v>43313</v>
      </c>
      <c r="W3502" s="236">
        <v>2886.8</v>
      </c>
    </row>
    <row r="3503" spans="21:23">
      <c r="U3503" s="233">
        <f t="shared" si="54"/>
        <v>43313</v>
      </c>
      <c r="V3503" s="234">
        <v>43314</v>
      </c>
      <c r="W3503" s="236">
        <v>2892.62</v>
      </c>
    </row>
    <row r="3504" spans="21:23">
      <c r="U3504" s="233">
        <f t="shared" si="54"/>
        <v>43313</v>
      </c>
      <c r="V3504" s="234">
        <v>43315</v>
      </c>
      <c r="W3504" s="236">
        <v>2904.9</v>
      </c>
    </row>
    <row r="3505" spans="21:23">
      <c r="U3505" s="233">
        <f t="shared" si="54"/>
        <v>43313</v>
      </c>
      <c r="V3505" s="234">
        <v>43316</v>
      </c>
      <c r="W3505" s="236">
        <v>2898.99</v>
      </c>
    </row>
    <row r="3506" spans="21:23">
      <c r="U3506" s="233">
        <f t="shared" si="54"/>
        <v>43313</v>
      </c>
      <c r="V3506" s="234">
        <v>43317</v>
      </c>
      <c r="W3506" s="236">
        <v>2898.99</v>
      </c>
    </row>
    <row r="3507" spans="21:23">
      <c r="U3507" s="233">
        <f t="shared" si="54"/>
        <v>43313</v>
      </c>
      <c r="V3507" s="234">
        <v>43318</v>
      </c>
      <c r="W3507" s="236">
        <v>2898.99</v>
      </c>
    </row>
    <row r="3508" spans="21:23">
      <c r="U3508" s="233">
        <f t="shared" si="54"/>
        <v>43313</v>
      </c>
      <c r="V3508" s="234">
        <v>43319</v>
      </c>
      <c r="W3508" s="236">
        <v>2898.86</v>
      </c>
    </row>
    <row r="3509" spans="21:23">
      <c r="U3509" s="233">
        <f t="shared" si="54"/>
        <v>43313</v>
      </c>
      <c r="V3509" s="234">
        <v>43320</v>
      </c>
      <c r="W3509" s="236">
        <v>2898.86</v>
      </c>
    </row>
    <row r="3510" spans="21:23">
      <c r="U3510" s="233">
        <f t="shared" si="54"/>
        <v>43313</v>
      </c>
      <c r="V3510" s="234">
        <v>43321</v>
      </c>
      <c r="W3510" s="236">
        <v>2908.9</v>
      </c>
    </row>
    <row r="3511" spans="21:23">
      <c r="U3511" s="233">
        <f t="shared" si="54"/>
        <v>43313</v>
      </c>
      <c r="V3511" s="234">
        <v>43322</v>
      </c>
      <c r="W3511" s="236">
        <v>2919.44</v>
      </c>
    </row>
    <row r="3512" spans="21:23">
      <c r="U3512" s="233">
        <f t="shared" si="54"/>
        <v>43313</v>
      </c>
      <c r="V3512" s="234">
        <v>43323</v>
      </c>
      <c r="W3512" s="236">
        <v>2940.95</v>
      </c>
    </row>
    <row r="3513" spans="21:23">
      <c r="U3513" s="233">
        <f t="shared" si="54"/>
        <v>43313</v>
      </c>
      <c r="V3513" s="234">
        <v>43324</v>
      </c>
      <c r="W3513" s="236">
        <v>2940.95</v>
      </c>
    </row>
    <row r="3514" spans="21:23">
      <c r="U3514" s="233">
        <f t="shared" si="54"/>
        <v>43313</v>
      </c>
      <c r="V3514" s="234">
        <v>43325</v>
      </c>
      <c r="W3514" s="236">
        <v>2940.95</v>
      </c>
    </row>
    <row r="3515" spans="21:23">
      <c r="U3515" s="233">
        <f t="shared" si="54"/>
        <v>43313</v>
      </c>
      <c r="V3515" s="234">
        <v>43326</v>
      </c>
      <c r="W3515" s="236">
        <v>2983.93</v>
      </c>
    </row>
    <row r="3516" spans="21:23">
      <c r="U3516" s="233">
        <f t="shared" si="54"/>
        <v>43313</v>
      </c>
      <c r="V3516" s="234">
        <v>43327</v>
      </c>
      <c r="W3516" s="236">
        <v>3002.66</v>
      </c>
    </row>
    <row r="3517" spans="21:23">
      <c r="U3517" s="233">
        <f t="shared" si="54"/>
        <v>43313</v>
      </c>
      <c r="V3517" s="234">
        <v>43328</v>
      </c>
      <c r="W3517" s="236">
        <v>3046.76</v>
      </c>
    </row>
    <row r="3518" spans="21:23">
      <c r="U3518" s="233">
        <f t="shared" si="54"/>
        <v>43313</v>
      </c>
      <c r="V3518" s="234">
        <v>43329</v>
      </c>
      <c r="W3518" s="236">
        <v>3019.55</v>
      </c>
    </row>
    <row r="3519" spans="21:23">
      <c r="U3519" s="233">
        <f t="shared" si="54"/>
        <v>43313</v>
      </c>
      <c r="V3519" s="234">
        <v>43330</v>
      </c>
      <c r="W3519" s="236">
        <v>3024.02</v>
      </c>
    </row>
    <row r="3520" spans="21:23">
      <c r="U3520" s="233">
        <f t="shared" si="54"/>
        <v>43313</v>
      </c>
      <c r="V3520" s="234">
        <v>43331</v>
      </c>
      <c r="W3520" s="236">
        <v>3024.02</v>
      </c>
    </row>
    <row r="3521" spans="21:23">
      <c r="U3521" s="233">
        <f t="shared" si="54"/>
        <v>43313</v>
      </c>
      <c r="V3521" s="234">
        <v>43332</v>
      </c>
      <c r="W3521" s="236">
        <v>3024.02</v>
      </c>
    </row>
    <row r="3522" spans="21:23">
      <c r="U3522" s="233">
        <f t="shared" si="54"/>
        <v>43313</v>
      </c>
      <c r="V3522" s="234">
        <v>43333</v>
      </c>
      <c r="W3522" s="236">
        <v>3024.02</v>
      </c>
    </row>
    <row r="3523" spans="21:23">
      <c r="U3523" s="233">
        <f t="shared" ref="U3523:U3586" si="55">+DATE(YEAR(V3523),MONTH(V3523),1)</f>
        <v>43313</v>
      </c>
      <c r="V3523" s="234">
        <v>43334</v>
      </c>
      <c r="W3523" s="236">
        <v>2990.78</v>
      </c>
    </row>
    <row r="3524" spans="21:23">
      <c r="U3524" s="233">
        <f t="shared" si="55"/>
        <v>43313</v>
      </c>
      <c r="V3524" s="234">
        <v>43335</v>
      </c>
      <c r="W3524" s="236">
        <v>2965.45</v>
      </c>
    </row>
    <row r="3525" spans="21:23">
      <c r="U3525" s="233">
        <f t="shared" si="55"/>
        <v>43313</v>
      </c>
      <c r="V3525" s="234">
        <v>43336</v>
      </c>
      <c r="W3525" s="236">
        <v>2980.64</v>
      </c>
    </row>
    <row r="3526" spans="21:23">
      <c r="U3526" s="233">
        <f t="shared" si="55"/>
        <v>43313</v>
      </c>
      <c r="V3526" s="234">
        <v>43337</v>
      </c>
      <c r="W3526" s="236">
        <v>2958.45</v>
      </c>
    </row>
    <row r="3527" spans="21:23">
      <c r="U3527" s="233">
        <f t="shared" si="55"/>
        <v>43313</v>
      </c>
      <c r="V3527" s="234">
        <v>43338</v>
      </c>
      <c r="W3527" s="236">
        <v>2958.45</v>
      </c>
    </row>
    <row r="3528" spans="21:23">
      <c r="U3528" s="233">
        <f t="shared" si="55"/>
        <v>43313</v>
      </c>
      <c r="V3528" s="234">
        <v>43339</v>
      </c>
      <c r="W3528" s="236">
        <v>2958.45</v>
      </c>
    </row>
    <row r="3529" spans="21:23">
      <c r="U3529" s="233">
        <f t="shared" si="55"/>
        <v>43313</v>
      </c>
      <c r="V3529" s="234">
        <v>43340</v>
      </c>
      <c r="W3529" s="236">
        <v>2934.31</v>
      </c>
    </row>
    <row r="3530" spans="21:23">
      <c r="U3530" s="233">
        <f t="shared" si="55"/>
        <v>43313</v>
      </c>
      <c r="V3530" s="234">
        <v>43341</v>
      </c>
      <c r="W3530" s="236">
        <v>2966</v>
      </c>
    </row>
    <row r="3531" spans="21:23">
      <c r="U3531" s="233">
        <f t="shared" si="55"/>
        <v>43313</v>
      </c>
      <c r="V3531" s="234">
        <v>43342</v>
      </c>
      <c r="W3531" s="236">
        <v>2999.57</v>
      </c>
    </row>
    <row r="3532" spans="21:23">
      <c r="U3532" s="233">
        <f t="shared" si="55"/>
        <v>43313</v>
      </c>
      <c r="V3532" s="234">
        <v>43343</v>
      </c>
      <c r="W3532" s="236">
        <v>3027.39</v>
      </c>
    </row>
    <row r="3533" spans="21:23">
      <c r="U3533" s="233">
        <f t="shared" si="55"/>
        <v>43344</v>
      </c>
      <c r="V3533" s="234">
        <v>43344</v>
      </c>
      <c r="W3533" s="236">
        <v>3053.14</v>
      </c>
    </row>
    <row r="3534" spans="21:23">
      <c r="U3534" s="233">
        <f t="shared" si="55"/>
        <v>43344</v>
      </c>
      <c r="V3534" s="234">
        <v>43345</v>
      </c>
      <c r="W3534" s="236">
        <v>3053.14</v>
      </c>
    </row>
    <row r="3535" spans="21:23">
      <c r="U3535" s="233">
        <f t="shared" si="55"/>
        <v>43344</v>
      </c>
      <c r="V3535" s="234">
        <v>43346</v>
      </c>
      <c r="W3535" s="236">
        <v>3053.14</v>
      </c>
    </row>
    <row r="3536" spans="21:23">
      <c r="U3536" s="233">
        <f t="shared" si="55"/>
        <v>43344</v>
      </c>
      <c r="V3536" s="234">
        <v>43347</v>
      </c>
      <c r="W3536" s="236">
        <v>3053.14</v>
      </c>
    </row>
    <row r="3537" spans="21:23">
      <c r="U3537" s="233">
        <f t="shared" si="55"/>
        <v>43344</v>
      </c>
      <c r="V3537" s="234">
        <v>43348</v>
      </c>
      <c r="W3537" s="236">
        <v>3088.47</v>
      </c>
    </row>
    <row r="3538" spans="21:23">
      <c r="U3538" s="233">
        <f t="shared" si="55"/>
        <v>43344</v>
      </c>
      <c r="V3538" s="234">
        <v>43349</v>
      </c>
      <c r="W3538" s="236">
        <v>3100.37</v>
      </c>
    </row>
    <row r="3539" spans="21:23">
      <c r="U3539" s="233">
        <f t="shared" si="55"/>
        <v>43344</v>
      </c>
      <c r="V3539" s="234">
        <v>43350</v>
      </c>
      <c r="W3539" s="236">
        <v>3089.47</v>
      </c>
    </row>
    <row r="3540" spans="21:23">
      <c r="U3540" s="233">
        <f t="shared" si="55"/>
        <v>43344</v>
      </c>
      <c r="V3540" s="234">
        <v>43351</v>
      </c>
      <c r="W3540" s="236">
        <v>3070.15</v>
      </c>
    </row>
    <row r="3541" spans="21:23">
      <c r="U3541" s="233">
        <f t="shared" si="55"/>
        <v>43344</v>
      </c>
      <c r="V3541" s="234">
        <v>43352</v>
      </c>
      <c r="W3541" s="236">
        <v>3070.15</v>
      </c>
    </row>
    <row r="3542" spans="21:23">
      <c r="U3542" s="233">
        <f t="shared" si="55"/>
        <v>43344</v>
      </c>
      <c r="V3542" s="234">
        <v>43353</v>
      </c>
      <c r="W3542" s="236">
        <v>3070.15</v>
      </c>
    </row>
    <row r="3543" spans="21:23">
      <c r="U3543" s="233">
        <f t="shared" si="55"/>
        <v>43344</v>
      </c>
      <c r="V3543" s="234">
        <v>43354</v>
      </c>
      <c r="W3543" s="236">
        <v>3069.49</v>
      </c>
    </row>
    <row r="3544" spans="21:23">
      <c r="U3544" s="233">
        <f t="shared" si="55"/>
        <v>43344</v>
      </c>
      <c r="V3544" s="234">
        <v>43355</v>
      </c>
      <c r="W3544" s="236">
        <v>3087.73</v>
      </c>
    </row>
    <row r="3545" spans="21:23">
      <c r="U3545" s="233">
        <f t="shared" si="55"/>
        <v>43344</v>
      </c>
      <c r="V3545" s="234">
        <v>43356</v>
      </c>
      <c r="W3545" s="236">
        <v>3055.01</v>
      </c>
    </row>
    <row r="3546" spans="21:23">
      <c r="U3546" s="233">
        <f t="shared" si="55"/>
        <v>43344</v>
      </c>
      <c r="V3546" s="234">
        <v>43357</v>
      </c>
      <c r="W3546" s="236">
        <v>3019.38</v>
      </c>
    </row>
    <row r="3547" spans="21:23">
      <c r="U3547" s="233">
        <f t="shared" si="55"/>
        <v>43344</v>
      </c>
      <c r="V3547" s="234">
        <v>43358</v>
      </c>
      <c r="W3547" s="236">
        <v>3026.05</v>
      </c>
    </row>
    <row r="3548" spans="21:23">
      <c r="U3548" s="233">
        <f t="shared" si="55"/>
        <v>43344</v>
      </c>
      <c r="V3548" s="234">
        <v>43359</v>
      </c>
      <c r="W3548" s="236">
        <v>3026.05</v>
      </c>
    </row>
    <row r="3549" spans="21:23">
      <c r="U3549" s="233">
        <f t="shared" si="55"/>
        <v>43344</v>
      </c>
      <c r="V3549" s="234">
        <v>43360</v>
      </c>
      <c r="W3549" s="236">
        <v>3026.05</v>
      </c>
    </row>
    <row r="3550" spans="21:23">
      <c r="U3550" s="233">
        <f t="shared" si="55"/>
        <v>43344</v>
      </c>
      <c r="V3550" s="234">
        <v>43361</v>
      </c>
      <c r="W3550" s="236">
        <v>3013.38</v>
      </c>
    </row>
    <row r="3551" spans="21:23">
      <c r="U3551" s="233">
        <f t="shared" si="55"/>
        <v>43344</v>
      </c>
      <c r="V3551" s="234">
        <v>43362</v>
      </c>
      <c r="W3551" s="236">
        <v>3007.03</v>
      </c>
    </row>
    <row r="3552" spans="21:23">
      <c r="U3552" s="233">
        <f t="shared" si="55"/>
        <v>43344</v>
      </c>
      <c r="V3552" s="234">
        <v>43363</v>
      </c>
      <c r="W3552" s="236">
        <v>3018.63</v>
      </c>
    </row>
    <row r="3553" spans="21:23">
      <c r="U3553" s="233">
        <f t="shared" si="55"/>
        <v>43344</v>
      </c>
      <c r="V3553" s="234">
        <v>43364</v>
      </c>
      <c r="W3553" s="236">
        <v>3014.18</v>
      </c>
    </row>
    <row r="3554" spans="21:23">
      <c r="U3554" s="233">
        <f t="shared" si="55"/>
        <v>43344</v>
      </c>
      <c r="V3554" s="234">
        <v>43365</v>
      </c>
      <c r="W3554" s="236">
        <v>3006.96</v>
      </c>
    </row>
    <row r="3555" spans="21:23">
      <c r="U3555" s="233">
        <f t="shared" si="55"/>
        <v>43344</v>
      </c>
      <c r="V3555" s="234">
        <v>43366</v>
      </c>
      <c r="W3555" s="236">
        <v>3006.96</v>
      </c>
    </row>
    <row r="3556" spans="21:23">
      <c r="U3556" s="233">
        <f t="shared" si="55"/>
        <v>43344</v>
      </c>
      <c r="V3556" s="234">
        <v>43367</v>
      </c>
      <c r="W3556" s="236">
        <v>3006.96</v>
      </c>
    </row>
    <row r="3557" spans="21:23">
      <c r="U3557" s="233">
        <f t="shared" si="55"/>
        <v>43344</v>
      </c>
      <c r="V3557" s="234">
        <v>43368</v>
      </c>
      <c r="W3557" s="236">
        <v>2991.9</v>
      </c>
    </row>
    <row r="3558" spans="21:23">
      <c r="U3558" s="233">
        <f t="shared" si="55"/>
        <v>43344</v>
      </c>
      <c r="V3558" s="234">
        <v>43369</v>
      </c>
      <c r="W3558" s="236">
        <v>3001.88</v>
      </c>
    </row>
    <row r="3559" spans="21:23">
      <c r="U3559" s="233">
        <f t="shared" si="55"/>
        <v>43344</v>
      </c>
      <c r="V3559" s="234">
        <v>43370</v>
      </c>
      <c r="W3559" s="236">
        <v>3000.14</v>
      </c>
    </row>
    <row r="3560" spans="21:23">
      <c r="U3560" s="233">
        <f t="shared" si="55"/>
        <v>43344</v>
      </c>
      <c r="V3560" s="234">
        <v>43371</v>
      </c>
      <c r="W3560" s="236">
        <v>2989.58</v>
      </c>
    </row>
    <row r="3561" spans="21:23">
      <c r="U3561" s="233">
        <f t="shared" si="55"/>
        <v>43344</v>
      </c>
      <c r="V3561" s="234">
        <v>43372</v>
      </c>
      <c r="W3561" s="236">
        <v>2972.18</v>
      </c>
    </row>
    <row r="3562" spans="21:23">
      <c r="U3562" s="233">
        <f t="shared" si="55"/>
        <v>43344</v>
      </c>
      <c r="V3562" s="234">
        <v>43373</v>
      </c>
      <c r="W3562" s="236">
        <v>2972.18</v>
      </c>
    </row>
    <row r="3563" spans="21:23">
      <c r="U3563" s="233">
        <f t="shared" si="55"/>
        <v>43374</v>
      </c>
      <c r="V3563" s="234">
        <v>43374</v>
      </c>
      <c r="W3563" s="236">
        <v>2972.18</v>
      </c>
    </row>
    <row r="3564" spans="21:23">
      <c r="U3564" s="233">
        <f t="shared" si="55"/>
        <v>43374</v>
      </c>
      <c r="V3564" s="234">
        <v>43375</v>
      </c>
      <c r="W3564" s="236">
        <v>2993.74</v>
      </c>
    </row>
    <row r="3565" spans="21:23">
      <c r="U3565" s="233">
        <f t="shared" si="55"/>
        <v>43374</v>
      </c>
      <c r="V3565" s="234">
        <v>43376</v>
      </c>
      <c r="W3565" s="236">
        <v>3005.5</v>
      </c>
    </row>
    <row r="3566" spans="21:23">
      <c r="U3566" s="233">
        <f t="shared" si="55"/>
        <v>43374</v>
      </c>
      <c r="V3566" s="234">
        <v>43377</v>
      </c>
      <c r="W3566" s="236">
        <v>3012.65</v>
      </c>
    </row>
    <row r="3567" spans="21:23">
      <c r="U3567" s="233">
        <f t="shared" si="55"/>
        <v>43374</v>
      </c>
      <c r="V3567" s="234">
        <v>43378</v>
      </c>
      <c r="W3567" s="236">
        <v>3028.16</v>
      </c>
    </row>
    <row r="3568" spans="21:23">
      <c r="U3568" s="233">
        <f t="shared" si="55"/>
        <v>43374</v>
      </c>
      <c r="V3568" s="234">
        <v>43379</v>
      </c>
      <c r="W3568" s="236">
        <v>3031.31</v>
      </c>
    </row>
    <row r="3569" spans="21:23">
      <c r="U3569" s="233">
        <f t="shared" si="55"/>
        <v>43374</v>
      </c>
      <c r="V3569" s="234">
        <v>43380</v>
      </c>
      <c r="W3569" s="236">
        <v>3031.31</v>
      </c>
    </row>
    <row r="3570" spans="21:23">
      <c r="U3570" s="233">
        <f t="shared" si="55"/>
        <v>43374</v>
      </c>
      <c r="V3570" s="234">
        <v>43381</v>
      </c>
      <c r="W3570" s="236">
        <v>3031.31</v>
      </c>
    </row>
    <row r="3571" spans="21:23">
      <c r="U3571" s="233">
        <f t="shared" si="55"/>
        <v>43374</v>
      </c>
      <c r="V3571" s="234">
        <v>43382</v>
      </c>
      <c r="W3571" s="236">
        <v>3031.31</v>
      </c>
    </row>
    <row r="3572" spans="21:23">
      <c r="U3572" s="233">
        <f t="shared" si="55"/>
        <v>43374</v>
      </c>
      <c r="V3572" s="234">
        <v>43383</v>
      </c>
      <c r="W3572" s="236">
        <v>3057.55</v>
      </c>
    </row>
    <row r="3573" spans="21:23">
      <c r="U3573" s="233">
        <f t="shared" si="55"/>
        <v>43374</v>
      </c>
      <c r="V3573" s="234">
        <v>43384</v>
      </c>
      <c r="W3573" s="236">
        <v>3090.3</v>
      </c>
    </row>
    <row r="3574" spans="21:23">
      <c r="U3574" s="233">
        <f t="shared" si="55"/>
        <v>43374</v>
      </c>
      <c r="V3574" s="234">
        <v>43385</v>
      </c>
      <c r="W3574" s="236">
        <v>3087.34</v>
      </c>
    </row>
    <row r="3575" spans="21:23">
      <c r="U3575" s="233">
        <f t="shared" si="55"/>
        <v>43374</v>
      </c>
      <c r="V3575" s="234">
        <v>43386</v>
      </c>
      <c r="W3575" s="236">
        <v>3088.78</v>
      </c>
    </row>
    <row r="3576" spans="21:23">
      <c r="U3576" s="233">
        <f t="shared" si="55"/>
        <v>43374</v>
      </c>
      <c r="V3576" s="234">
        <v>43387</v>
      </c>
      <c r="W3576" s="236">
        <v>3088.78</v>
      </c>
    </row>
    <row r="3577" spans="21:23">
      <c r="U3577" s="233">
        <f t="shared" si="55"/>
        <v>43374</v>
      </c>
      <c r="V3577" s="234">
        <v>43388</v>
      </c>
      <c r="W3577" s="236">
        <v>3088.78</v>
      </c>
    </row>
    <row r="3578" spans="21:23">
      <c r="U3578" s="233">
        <f t="shared" si="55"/>
        <v>43374</v>
      </c>
      <c r="V3578" s="234">
        <v>43389</v>
      </c>
      <c r="W3578" s="236">
        <v>3088.78</v>
      </c>
    </row>
    <row r="3579" spans="21:23">
      <c r="U3579" s="233">
        <f t="shared" si="55"/>
        <v>43374</v>
      </c>
      <c r="V3579" s="234">
        <v>43390</v>
      </c>
      <c r="W3579" s="236">
        <v>3055.93</v>
      </c>
    </row>
    <row r="3580" spans="21:23">
      <c r="U3580" s="233">
        <f t="shared" si="55"/>
        <v>43374</v>
      </c>
      <c r="V3580" s="234">
        <v>43391</v>
      </c>
      <c r="W3580" s="236">
        <v>3056.37</v>
      </c>
    </row>
    <row r="3581" spans="21:23">
      <c r="U3581" s="233">
        <f t="shared" si="55"/>
        <v>43374</v>
      </c>
      <c r="V3581" s="234">
        <v>43392</v>
      </c>
      <c r="W3581" s="236">
        <v>3088.47</v>
      </c>
    </row>
    <row r="3582" spans="21:23">
      <c r="U3582" s="233">
        <f t="shared" si="55"/>
        <v>43374</v>
      </c>
      <c r="V3582" s="234">
        <v>43393</v>
      </c>
      <c r="W3582" s="236">
        <v>3079.88</v>
      </c>
    </row>
    <row r="3583" spans="21:23">
      <c r="U3583" s="233">
        <f t="shared" si="55"/>
        <v>43374</v>
      </c>
      <c r="V3583" s="234">
        <v>43394</v>
      </c>
      <c r="W3583" s="236">
        <v>3079.88</v>
      </c>
    </row>
    <row r="3584" spans="21:23">
      <c r="U3584" s="233">
        <f t="shared" si="55"/>
        <v>43374</v>
      </c>
      <c r="V3584" s="234">
        <v>43395</v>
      </c>
      <c r="W3584" s="236">
        <v>3079.88</v>
      </c>
    </row>
    <row r="3585" spans="21:23">
      <c r="U3585" s="233">
        <f t="shared" si="55"/>
        <v>43374</v>
      </c>
      <c r="V3585" s="234">
        <v>43396</v>
      </c>
      <c r="W3585" s="236">
        <v>3087.58</v>
      </c>
    </row>
    <row r="3586" spans="21:23">
      <c r="U3586" s="233">
        <f t="shared" si="55"/>
        <v>43374</v>
      </c>
      <c r="V3586" s="234">
        <v>43397</v>
      </c>
      <c r="W3586" s="236">
        <v>3110.2</v>
      </c>
    </row>
    <row r="3587" spans="21:23">
      <c r="U3587" s="233">
        <f t="shared" ref="U3587:U3650" si="56">+DATE(YEAR(V3587),MONTH(V3587),1)</f>
        <v>43374</v>
      </c>
      <c r="V3587" s="234">
        <v>43398</v>
      </c>
      <c r="W3587" s="236">
        <v>3149.7</v>
      </c>
    </row>
    <row r="3588" spans="21:23">
      <c r="U3588" s="233">
        <f t="shared" si="56"/>
        <v>43374</v>
      </c>
      <c r="V3588" s="234">
        <v>43399</v>
      </c>
      <c r="W3588" s="236">
        <v>3167.18</v>
      </c>
    </row>
    <row r="3589" spans="21:23">
      <c r="U3589" s="233">
        <f t="shared" si="56"/>
        <v>43374</v>
      </c>
      <c r="V3589" s="234">
        <v>43400</v>
      </c>
      <c r="W3589" s="236">
        <v>3185.26</v>
      </c>
    </row>
    <row r="3590" spans="21:23">
      <c r="U3590" s="233">
        <f t="shared" si="56"/>
        <v>43374</v>
      </c>
      <c r="V3590" s="234">
        <v>43401</v>
      </c>
      <c r="W3590" s="236">
        <v>3185.26</v>
      </c>
    </row>
    <row r="3591" spans="21:23">
      <c r="U3591" s="233">
        <f t="shared" si="56"/>
        <v>43374</v>
      </c>
      <c r="V3591" s="234">
        <v>43402</v>
      </c>
      <c r="W3591" s="236">
        <v>3185.26</v>
      </c>
    </row>
    <row r="3592" spans="21:23">
      <c r="U3592" s="233">
        <f t="shared" si="56"/>
        <v>43374</v>
      </c>
      <c r="V3592" s="234">
        <v>43403</v>
      </c>
      <c r="W3592" s="236">
        <v>3188.69</v>
      </c>
    </row>
    <row r="3593" spans="21:23">
      <c r="U3593" s="233">
        <f t="shared" si="56"/>
        <v>43374</v>
      </c>
      <c r="V3593" s="234">
        <v>43404</v>
      </c>
      <c r="W3593" s="236">
        <v>3202.44</v>
      </c>
    </row>
    <row r="3594" spans="21:23">
      <c r="U3594" s="233">
        <f t="shared" si="56"/>
        <v>43405</v>
      </c>
      <c r="V3594" s="234">
        <v>43405</v>
      </c>
      <c r="W3594" s="236">
        <v>3219.85</v>
      </c>
    </row>
    <row r="3595" spans="21:23">
      <c r="U3595" s="233">
        <f t="shared" si="56"/>
        <v>43405</v>
      </c>
      <c r="V3595" s="234">
        <v>43406</v>
      </c>
      <c r="W3595" s="236">
        <v>3193.8</v>
      </c>
    </row>
    <row r="3596" spans="21:23">
      <c r="U3596" s="233">
        <f t="shared" si="56"/>
        <v>43405</v>
      </c>
      <c r="V3596" s="234">
        <v>43407</v>
      </c>
      <c r="W3596" s="236">
        <v>3177.57</v>
      </c>
    </row>
    <row r="3597" spans="21:23">
      <c r="U3597" s="233">
        <f t="shared" si="56"/>
        <v>43405</v>
      </c>
      <c r="V3597" s="234">
        <v>43408</v>
      </c>
      <c r="W3597" s="236">
        <v>3177.57</v>
      </c>
    </row>
    <row r="3598" spans="21:23">
      <c r="U3598" s="233">
        <f t="shared" si="56"/>
        <v>43405</v>
      </c>
      <c r="V3598" s="234">
        <v>43409</v>
      </c>
      <c r="W3598" s="236">
        <v>3177.57</v>
      </c>
    </row>
    <row r="3599" spans="21:23">
      <c r="U3599" s="233">
        <f t="shared" si="56"/>
        <v>43405</v>
      </c>
      <c r="V3599" s="234">
        <v>43410</v>
      </c>
      <c r="W3599" s="236">
        <v>3177.57</v>
      </c>
    </row>
    <row r="3600" spans="21:23">
      <c r="U3600" s="233">
        <f t="shared" si="56"/>
        <v>43405</v>
      </c>
      <c r="V3600" s="234">
        <v>43411</v>
      </c>
      <c r="W3600" s="236">
        <v>3154.55</v>
      </c>
    </row>
    <row r="3601" spans="21:23">
      <c r="U3601" s="233">
        <f t="shared" si="56"/>
        <v>43405</v>
      </c>
      <c r="V3601" s="234">
        <v>43412</v>
      </c>
      <c r="W3601" s="236">
        <v>3140.25</v>
      </c>
    </row>
    <row r="3602" spans="21:23">
      <c r="U3602" s="233">
        <f t="shared" si="56"/>
        <v>43405</v>
      </c>
      <c r="V3602" s="234">
        <v>43413</v>
      </c>
      <c r="W3602" s="236">
        <v>3145.39</v>
      </c>
    </row>
    <row r="3603" spans="21:23">
      <c r="U3603" s="233">
        <f t="shared" si="56"/>
        <v>43405</v>
      </c>
      <c r="V3603" s="234">
        <v>43414</v>
      </c>
      <c r="W3603" s="236">
        <v>3176.89</v>
      </c>
    </row>
    <row r="3604" spans="21:23">
      <c r="U3604" s="233">
        <f t="shared" si="56"/>
        <v>43405</v>
      </c>
      <c r="V3604" s="234">
        <v>43415</v>
      </c>
      <c r="W3604" s="236">
        <v>3176.89</v>
      </c>
    </row>
    <row r="3605" spans="21:23">
      <c r="U3605" s="233">
        <f t="shared" si="56"/>
        <v>43405</v>
      </c>
      <c r="V3605" s="234">
        <v>43416</v>
      </c>
      <c r="W3605" s="236">
        <v>3176.89</v>
      </c>
    </row>
    <row r="3606" spans="21:23">
      <c r="U3606" s="233">
        <f t="shared" si="56"/>
        <v>43405</v>
      </c>
      <c r="V3606" s="234">
        <v>43417</v>
      </c>
      <c r="W3606" s="236">
        <v>3176.89</v>
      </c>
    </row>
    <row r="3607" spans="21:23">
      <c r="U3607" s="233">
        <f t="shared" si="56"/>
        <v>43405</v>
      </c>
      <c r="V3607" s="234">
        <v>43418</v>
      </c>
      <c r="W3607" s="236">
        <v>3197.2</v>
      </c>
    </row>
    <row r="3608" spans="21:23">
      <c r="U3608" s="233">
        <f t="shared" si="56"/>
        <v>43405</v>
      </c>
      <c r="V3608" s="234">
        <v>43419</v>
      </c>
      <c r="W3608" s="236">
        <v>3194.7</v>
      </c>
    </row>
    <row r="3609" spans="21:23">
      <c r="U3609" s="233">
        <f t="shared" si="56"/>
        <v>43405</v>
      </c>
      <c r="V3609" s="234">
        <v>43420</v>
      </c>
      <c r="W3609" s="236">
        <v>3198.29</v>
      </c>
    </row>
    <row r="3610" spans="21:23">
      <c r="U3610" s="233">
        <f t="shared" si="56"/>
        <v>43405</v>
      </c>
      <c r="V3610" s="234">
        <v>43421</v>
      </c>
      <c r="W3610" s="236">
        <v>3173.59</v>
      </c>
    </row>
    <row r="3611" spans="21:23">
      <c r="U3611" s="233">
        <f t="shared" si="56"/>
        <v>43405</v>
      </c>
      <c r="V3611" s="234">
        <v>43422</v>
      </c>
      <c r="W3611" s="236">
        <v>3173.59</v>
      </c>
    </row>
    <row r="3612" spans="21:23">
      <c r="U3612" s="233">
        <f t="shared" si="56"/>
        <v>43405</v>
      </c>
      <c r="V3612" s="234">
        <v>43423</v>
      </c>
      <c r="W3612" s="236">
        <v>3173.59</v>
      </c>
    </row>
    <row r="3613" spans="21:23">
      <c r="U3613" s="233">
        <f t="shared" si="56"/>
        <v>43405</v>
      </c>
      <c r="V3613" s="234">
        <v>43424</v>
      </c>
      <c r="W3613" s="236">
        <v>3178.81</v>
      </c>
    </row>
    <row r="3614" spans="21:23">
      <c r="U3614" s="233">
        <f t="shared" si="56"/>
        <v>43405</v>
      </c>
      <c r="V3614" s="234">
        <v>43425</v>
      </c>
      <c r="W3614" s="236">
        <v>3189.51</v>
      </c>
    </row>
    <row r="3615" spans="21:23">
      <c r="U3615" s="233">
        <f t="shared" si="56"/>
        <v>43405</v>
      </c>
      <c r="V3615" s="234">
        <v>43426</v>
      </c>
      <c r="W3615" s="236">
        <v>3196.26</v>
      </c>
    </row>
    <row r="3616" spans="21:23">
      <c r="U3616" s="233">
        <f t="shared" si="56"/>
        <v>43405</v>
      </c>
      <c r="V3616" s="234">
        <v>43427</v>
      </c>
      <c r="W3616" s="236">
        <v>3196.26</v>
      </c>
    </row>
    <row r="3617" spans="21:23">
      <c r="U3617" s="233">
        <f t="shared" si="56"/>
        <v>43405</v>
      </c>
      <c r="V3617" s="234">
        <v>43428</v>
      </c>
      <c r="W3617" s="236">
        <v>3223.95</v>
      </c>
    </row>
    <row r="3618" spans="21:23">
      <c r="U3618" s="233">
        <f t="shared" si="56"/>
        <v>43405</v>
      </c>
      <c r="V3618" s="234">
        <v>43429</v>
      </c>
      <c r="W3618" s="236">
        <v>3223.95</v>
      </c>
    </row>
    <row r="3619" spans="21:23">
      <c r="U3619" s="233">
        <f t="shared" si="56"/>
        <v>43405</v>
      </c>
      <c r="V3619" s="234">
        <v>43430</v>
      </c>
      <c r="W3619" s="236">
        <v>3223.95</v>
      </c>
    </row>
    <row r="3620" spans="21:23">
      <c r="U3620" s="233">
        <f t="shared" si="56"/>
        <v>43405</v>
      </c>
      <c r="V3620" s="234">
        <v>43431</v>
      </c>
      <c r="W3620" s="236">
        <v>3240.65</v>
      </c>
    </row>
    <row r="3621" spans="21:23">
      <c r="U3621" s="233">
        <f t="shared" si="56"/>
        <v>43405</v>
      </c>
      <c r="V3621" s="234">
        <v>43432</v>
      </c>
      <c r="W3621" s="236">
        <v>3250.56</v>
      </c>
    </row>
    <row r="3622" spans="21:23">
      <c r="U3622" s="233">
        <f t="shared" si="56"/>
        <v>43405</v>
      </c>
      <c r="V3622" s="234">
        <v>43433</v>
      </c>
      <c r="W3622" s="236">
        <v>3274.47</v>
      </c>
    </row>
    <row r="3623" spans="21:23">
      <c r="U3623" s="233">
        <f t="shared" si="56"/>
        <v>43405</v>
      </c>
      <c r="V3623" s="234">
        <v>43434</v>
      </c>
      <c r="W3623" s="236">
        <v>3240.02</v>
      </c>
    </row>
    <row r="3624" spans="21:23">
      <c r="U3624" s="233">
        <f t="shared" si="56"/>
        <v>43435</v>
      </c>
      <c r="V3624" s="234">
        <v>43435</v>
      </c>
      <c r="W3624" s="236">
        <v>3235.27</v>
      </c>
    </row>
    <row r="3625" spans="21:23">
      <c r="U3625" s="233">
        <f t="shared" si="56"/>
        <v>43435</v>
      </c>
      <c r="V3625" s="234">
        <v>43436</v>
      </c>
      <c r="W3625" s="236">
        <v>3235.27</v>
      </c>
    </row>
    <row r="3626" spans="21:23">
      <c r="U3626" s="233">
        <f t="shared" si="56"/>
        <v>43435</v>
      </c>
      <c r="V3626" s="234">
        <v>43437</v>
      </c>
      <c r="W3626" s="236">
        <v>3235.27</v>
      </c>
    </row>
    <row r="3627" spans="21:23">
      <c r="U3627" s="233">
        <f t="shared" si="56"/>
        <v>43435</v>
      </c>
      <c r="V3627" s="234">
        <v>43438</v>
      </c>
      <c r="W3627" s="236">
        <v>3196.15</v>
      </c>
    </row>
    <row r="3628" spans="21:23">
      <c r="U3628" s="233">
        <f t="shared" si="56"/>
        <v>43435</v>
      </c>
      <c r="V3628" s="234">
        <v>43439</v>
      </c>
      <c r="W3628" s="236">
        <v>3174.11</v>
      </c>
    </row>
    <row r="3629" spans="21:23">
      <c r="U3629" s="233">
        <f t="shared" si="56"/>
        <v>43435</v>
      </c>
      <c r="V3629" s="234">
        <v>43440</v>
      </c>
      <c r="W3629" s="236">
        <v>3162.29</v>
      </c>
    </row>
    <row r="3630" spans="21:23">
      <c r="U3630" s="233">
        <f t="shared" si="56"/>
        <v>43435</v>
      </c>
      <c r="V3630" s="234">
        <v>43441</v>
      </c>
      <c r="W3630" s="236">
        <v>3187.86</v>
      </c>
    </row>
    <row r="3631" spans="21:23">
      <c r="U3631" s="233">
        <f t="shared" si="56"/>
        <v>43435</v>
      </c>
      <c r="V3631" s="234">
        <v>43442</v>
      </c>
      <c r="W3631" s="236">
        <v>3153.29</v>
      </c>
    </row>
    <row r="3632" spans="21:23">
      <c r="U3632" s="233">
        <f t="shared" si="56"/>
        <v>43435</v>
      </c>
      <c r="V3632" s="234">
        <v>43443</v>
      </c>
      <c r="W3632" s="236">
        <v>3153.29</v>
      </c>
    </row>
    <row r="3633" spans="21:23">
      <c r="U3633" s="233">
        <f t="shared" si="56"/>
        <v>43435</v>
      </c>
      <c r="V3633" s="234">
        <v>43444</v>
      </c>
      <c r="W3633" s="236">
        <v>3153.29</v>
      </c>
    </row>
    <row r="3634" spans="21:23">
      <c r="U3634" s="233">
        <f t="shared" si="56"/>
        <v>43435</v>
      </c>
      <c r="V3634" s="234">
        <v>43445</v>
      </c>
      <c r="W3634" s="236">
        <v>3176.12</v>
      </c>
    </row>
    <row r="3635" spans="21:23">
      <c r="U3635" s="233">
        <f t="shared" si="56"/>
        <v>43435</v>
      </c>
      <c r="V3635" s="234">
        <v>43446</v>
      </c>
      <c r="W3635" s="236">
        <v>3184.7</v>
      </c>
    </row>
    <row r="3636" spans="21:23">
      <c r="U3636" s="233">
        <f t="shared" si="56"/>
        <v>43435</v>
      </c>
      <c r="V3636" s="234">
        <v>43447</v>
      </c>
      <c r="W3636" s="236">
        <v>3169.36</v>
      </c>
    </row>
    <row r="3637" spans="21:23">
      <c r="U3637" s="233">
        <f t="shared" si="56"/>
        <v>43435</v>
      </c>
      <c r="V3637" s="234">
        <v>43448</v>
      </c>
      <c r="W3637" s="236">
        <v>3178.4</v>
      </c>
    </row>
    <row r="3638" spans="21:23">
      <c r="U3638" s="233">
        <f t="shared" si="56"/>
        <v>43435</v>
      </c>
      <c r="V3638" s="234">
        <v>43449</v>
      </c>
      <c r="W3638" s="236">
        <v>3196.3</v>
      </c>
    </row>
    <row r="3639" spans="21:23">
      <c r="U3639" s="233">
        <f t="shared" si="56"/>
        <v>43435</v>
      </c>
      <c r="V3639" s="234">
        <v>43450</v>
      </c>
      <c r="W3639" s="236">
        <v>3196.3</v>
      </c>
    </row>
    <row r="3640" spans="21:23">
      <c r="U3640" s="233">
        <f t="shared" si="56"/>
        <v>43435</v>
      </c>
      <c r="V3640" s="234">
        <v>43451</v>
      </c>
      <c r="W3640" s="236">
        <v>3196.3</v>
      </c>
    </row>
    <row r="3641" spans="21:23">
      <c r="U3641" s="233">
        <f t="shared" si="56"/>
        <v>43435</v>
      </c>
      <c r="V3641" s="234">
        <v>43452</v>
      </c>
      <c r="W3641" s="236">
        <v>3188.66</v>
      </c>
    </row>
    <row r="3642" spans="21:23">
      <c r="U3642" s="233">
        <f t="shared" si="56"/>
        <v>43435</v>
      </c>
      <c r="V3642" s="234">
        <v>43453</v>
      </c>
      <c r="W3642" s="236">
        <v>3198.45</v>
      </c>
    </row>
    <row r="3643" spans="21:23">
      <c r="U3643" s="233">
        <f t="shared" si="56"/>
        <v>43435</v>
      </c>
      <c r="V3643" s="234">
        <v>43454</v>
      </c>
      <c r="W3643" s="236">
        <v>3216.55</v>
      </c>
    </row>
    <row r="3644" spans="21:23">
      <c r="U3644" s="233">
        <f t="shared" si="56"/>
        <v>43435</v>
      </c>
      <c r="V3644" s="234">
        <v>43455</v>
      </c>
      <c r="W3644" s="236">
        <v>3246.86</v>
      </c>
    </row>
    <row r="3645" spans="21:23">
      <c r="U3645" s="233">
        <f t="shared" si="56"/>
        <v>43435</v>
      </c>
      <c r="V3645" s="234">
        <v>43456</v>
      </c>
      <c r="W3645" s="236">
        <v>3285.34</v>
      </c>
    </row>
    <row r="3646" spans="21:23">
      <c r="U3646" s="233">
        <f t="shared" si="56"/>
        <v>43435</v>
      </c>
      <c r="V3646" s="234">
        <v>43457</v>
      </c>
      <c r="W3646" s="236">
        <v>3285.34</v>
      </c>
    </row>
    <row r="3647" spans="21:23">
      <c r="U3647" s="233">
        <f t="shared" si="56"/>
        <v>43435</v>
      </c>
      <c r="V3647" s="234">
        <v>43458</v>
      </c>
      <c r="W3647" s="236">
        <v>3285.34</v>
      </c>
    </row>
    <row r="3648" spans="21:23">
      <c r="U3648" s="233">
        <f t="shared" si="56"/>
        <v>43435</v>
      </c>
      <c r="V3648" s="234">
        <v>43459</v>
      </c>
      <c r="W3648" s="236">
        <v>3285.51</v>
      </c>
    </row>
    <row r="3649" spans="21:23">
      <c r="U3649" s="233">
        <f t="shared" si="56"/>
        <v>43435</v>
      </c>
      <c r="V3649" s="234">
        <v>43460</v>
      </c>
      <c r="W3649" s="236">
        <v>3285.51</v>
      </c>
    </row>
    <row r="3650" spans="21:23">
      <c r="U3650" s="233">
        <f t="shared" si="56"/>
        <v>43435</v>
      </c>
      <c r="V3650" s="234">
        <v>43461</v>
      </c>
      <c r="W3650" s="236">
        <v>3289.69</v>
      </c>
    </row>
    <row r="3651" spans="21:23">
      <c r="U3651" s="233">
        <f t="shared" ref="U3651:U3714" si="57">+DATE(YEAR(V3651),MONTH(V3651),1)</f>
        <v>43435</v>
      </c>
      <c r="V3651" s="234">
        <v>43462</v>
      </c>
      <c r="W3651" s="236">
        <v>3275.01</v>
      </c>
    </row>
    <row r="3652" spans="21:23">
      <c r="U3652" s="233">
        <f t="shared" si="57"/>
        <v>43435</v>
      </c>
      <c r="V3652" s="234">
        <v>43463</v>
      </c>
      <c r="W3652" s="236">
        <v>3249.75</v>
      </c>
    </row>
    <row r="3653" spans="21:23">
      <c r="U3653" s="233">
        <f t="shared" si="57"/>
        <v>43435</v>
      </c>
      <c r="V3653" s="234">
        <v>43464</v>
      </c>
      <c r="W3653" s="236">
        <v>3249.75</v>
      </c>
    </row>
    <row r="3654" spans="21:23">
      <c r="U3654" s="233">
        <f t="shared" si="57"/>
        <v>43435</v>
      </c>
      <c r="V3654" s="234">
        <v>43465</v>
      </c>
      <c r="W3654" s="236">
        <v>3249.75</v>
      </c>
    </row>
    <row r="3655" spans="21:23">
      <c r="U3655" s="233">
        <f t="shared" si="57"/>
        <v>43466</v>
      </c>
      <c r="V3655" s="234">
        <v>43466</v>
      </c>
      <c r="W3655" s="236">
        <v>3249.75</v>
      </c>
    </row>
    <row r="3656" spans="21:23">
      <c r="U3656" s="233">
        <f t="shared" si="57"/>
        <v>43466</v>
      </c>
      <c r="V3656" s="234">
        <v>43467</v>
      </c>
      <c r="W3656" s="236">
        <v>3249.75</v>
      </c>
    </row>
    <row r="3657" spans="21:23">
      <c r="U3657" s="233">
        <f t="shared" si="57"/>
        <v>43466</v>
      </c>
      <c r="V3657" s="234">
        <v>43468</v>
      </c>
      <c r="W3657" s="236">
        <v>3250.01</v>
      </c>
    </row>
    <row r="3658" spans="21:23">
      <c r="U3658" s="233">
        <f t="shared" si="57"/>
        <v>43466</v>
      </c>
      <c r="V3658" s="234">
        <v>43469</v>
      </c>
      <c r="W3658" s="236">
        <v>3241.2</v>
      </c>
    </row>
    <row r="3659" spans="21:23">
      <c r="U3659" s="233">
        <f t="shared" si="57"/>
        <v>43466</v>
      </c>
      <c r="V3659" s="234">
        <v>43470</v>
      </c>
      <c r="W3659" s="236">
        <v>3208.56</v>
      </c>
    </row>
    <row r="3660" spans="21:23">
      <c r="U3660" s="233">
        <f t="shared" si="57"/>
        <v>43466</v>
      </c>
      <c r="V3660" s="234">
        <v>43471</v>
      </c>
      <c r="W3660" s="236">
        <v>3208.56</v>
      </c>
    </row>
    <row r="3661" spans="21:23">
      <c r="U3661" s="233">
        <f t="shared" si="57"/>
        <v>43466</v>
      </c>
      <c r="V3661" s="234">
        <v>43472</v>
      </c>
      <c r="W3661" s="236">
        <v>3208.56</v>
      </c>
    </row>
    <row r="3662" spans="21:23">
      <c r="U3662" s="233">
        <f t="shared" si="57"/>
        <v>43466</v>
      </c>
      <c r="V3662" s="234">
        <v>43473</v>
      </c>
      <c r="W3662" s="236">
        <v>3208.56</v>
      </c>
    </row>
    <row r="3663" spans="21:23">
      <c r="U3663" s="233">
        <f t="shared" si="57"/>
        <v>43466</v>
      </c>
      <c r="V3663" s="234">
        <v>43474</v>
      </c>
      <c r="W3663" s="236">
        <v>3164.75</v>
      </c>
    </row>
    <row r="3664" spans="21:23">
      <c r="U3664" s="233">
        <f t="shared" si="57"/>
        <v>43466</v>
      </c>
      <c r="V3664" s="234">
        <v>43475</v>
      </c>
      <c r="W3664" s="236">
        <v>3128.07</v>
      </c>
    </row>
    <row r="3665" spans="21:23">
      <c r="U3665" s="233">
        <f t="shared" si="57"/>
        <v>43466</v>
      </c>
      <c r="V3665" s="234">
        <v>43476</v>
      </c>
      <c r="W3665" s="236">
        <v>3136.49</v>
      </c>
    </row>
    <row r="3666" spans="21:23">
      <c r="U3666" s="233">
        <f t="shared" si="57"/>
        <v>43466</v>
      </c>
      <c r="V3666" s="234">
        <v>43477</v>
      </c>
      <c r="W3666" s="236">
        <v>3151.49</v>
      </c>
    </row>
    <row r="3667" spans="21:23">
      <c r="U3667" s="233">
        <f t="shared" si="57"/>
        <v>43466</v>
      </c>
      <c r="V3667" s="234">
        <v>43478</v>
      </c>
      <c r="W3667" s="236">
        <v>3151.49</v>
      </c>
    </row>
    <row r="3668" spans="21:23">
      <c r="U3668" s="233">
        <f t="shared" si="57"/>
        <v>43466</v>
      </c>
      <c r="V3668" s="234">
        <v>43479</v>
      </c>
      <c r="W3668" s="236">
        <v>3151.49</v>
      </c>
    </row>
    <row r="3669" spans="21:23">
      <c r="U3669" s="233">
        <f t="shared" si="57"/>
        <v>43466</v>
      </c>
      <c r="V3669" s="234">
        <v>43480</v>
      </c>
      <c r="W3669" s="236">
        <v>3143.22</v>
      </c>
    </row>
    <row r="3670" spans="21:23">
      <c r="U3670" s="233">
        <f t="shared" si="57"/>
        <v>43466</v>
      </c>
      <c r="V3670" s="234">
        <v>43481</v>
      </c>
      <c r="W3670" s="236">
        <v>3137.66</v>
      </c>
    </row>
    <row r="3671" spans="21:23">
      <c r="U3671" s="233">
        <f t="shared" si="57"/>
        <v>43466</v>
      </c>
      <c r="V3671" s="234">
        <v>43482</v>
      </c>
      <c r="W3671" s="236">
        <v>3124.96</v>
      </c>
    </row>
    <row r="3672" spans="21:23">
      <c r="U3672" s="233">
        <f t="shared" si="57"/>
        <v>43466</v>
      </c>
      <c r="V3672" s="234">
        <v>43483</v>
      </c>
      <c r="W3672" s="236">
        <v>3140.19</v>
      </c>
    </row>
    <row r="3673" spans="21:23">
      <c r="U3673" s="233">
        <f t="shared" si="57"/>
        <v>43466</v>
      </c>
      <c r="V3673" s="234">
        <v>43484</v>
      </c>
      <c r="W3673" s="236">
        <v>3120.56</v>
      </c>
    </row>
    <row r="3674" spans="21:23">
      <c r="U3674" s="233">
        <f t="shared" si="57"/>
        <v>43466</v>
      </c>
      <c r="V3674" s="234">
        <v>43485</v>
      </c>
      <c r="W3674" s="236">
        <v>3120.56</v>
      </c>
    </row>
    <row r="3675" spans="21:23">
      <c r="U3675" s="233">
        <f t="shared" si="57"/>
        <v>43466</v>
      </c>
      <c r="V3675" s="234">
        <v>43486</v>
      </c>
      <c r="W3675" s="236">
        <v>3120.56</v>
      </c>
    </row>
    <row r="3676" spans="21:23">
      <c r="U3676" s="233">
        <f t="shared" si="57"/>
        <v>43466</v>
      </c>
      <c r="V3676" s="234">
        <v>43487</v>
      </c>
      <c r="W3676" s="236">
        <v>3120.56</v>
      </c>
    </row>
    <row r="3677" spans="21:23">
      <c r="U3677" s="233">
        <f t="shared" si="57"/>
        <v>43466</v>
      </c>
      <c r="V3677" s="234">
        <v>43488</v>
      </c>
      <c r="W3677" s="236">
        <v>3136.59</v>
      </c>
    </row>
    <row r="3678" spans="21:23">
      <c r="U3678" s="233">
        <f t="shared" si="57"/>
        <v>43466</v>
      </c>
      <c r="V3678" s="234">
        <v>43489</v>
      </c>
      <c r="W3678" s="236">
        <v>3146.14</v>
      </c>
    </row>
    <row r="3679" spans="21:23">
      <c r="U3679" s="233">
        <f t="shared" si="57"/>
        <v>43466</v>
      </c>
      <c r="V3679" s="234">
        <v>43490</v>
      </c>
      <c r="W3679" s="236">
        <v>3160.52</v>
      </c>
    </row>
    <row r="3680" spans="21:23">
      <c r="U3680" s="233">
        <f t="shared" si="57"/>
        <v>43466</v>
      </c>
      <c r="V3680" s="234">
        <v>43491</v>
      </c>
      <c r="W3680" s="236">
        <v>3150.58</v>
      </c>
    </row>
    <row r="3681" spans="21:23">
      <c r="U3681" s="233">
        <f t="shared" si="57"/>
        <v>43466</v>
      </c>
      <c r="V3681" s="234">
        <v>43492</v>
      </c>
      <c r="W3681" s="236">
        <v>3150.58</v>
      </c>
    </row>
    <row r="3682" spans="21:23">
      <c r="U3682" s="233">
        <f t="shared" si="57"/>
        <v>43466</v>
      </c>
      <c r="V3682" s="234">
        <v>43493</v>
      </c>
      <c r="W3682" s="236">
        <v>3150.58</v>
      </c>
    </row>
    <row r="3683" spans="21:23">
      <c r="U3683" s="233">
        <f t="shared" si="57"/>
        <v>43466</v>
      </c>
      <c r="V3683" s="234">
        <v>43494</v>
      </c>
      <c r="W3683" s="236">
        <v>3167.86</v>
      </c>
    </row>
    <row r="3684" spans="21:23">
      <c r="U3684" s="233">
        <f t="shared" si="57"/>
        <v>43466</v>
      </c>
      <c r="V3684" s="234">
        <v>43495</v>
      </c>
      <c r="W3684" s="236">
        <v>3157.52</v>
      </c>
    </row>
    <row r="3685" spans="21:23">
      <c r="U3685" s="233">
        <f t="shared" si="57"/>
        <v>43466</v>
      </c>
      <c r="V3685" s="234">
        <v>43496</v>
      </c>
      <c r="W3685" s="236">
        <v>3163.46</v>
      </c>
    </row>
    <row r="3686" spans="21:23">
      <c r="U3686" s="233">
        <f t="shared" si="57"/>
        <v>43497</v>
      </c>
      <c r="V3686" s="234">
        <v>43497</v>
      </c>
      <c r="W3686" s="236">
        <v>3115.7</v>
      </c>
    </row>
    <row r="3687" spans="21:23">
      <c r="U3687" s="233">
        <f t="shared" si="57"/>
        <v>43497</v>
      </c>
      <c r="V3687" s="234">
        <v>43498</v>
      </c>
      <c r="W3687" s="236">
        <v>3102.61</v>
      </c>
    </row>
    <row r="3688" spans="21:23">
      <c r="U3688" s="233">
        <f t="shared" si="57"/>
        <v>43497</v>
      </c>
      <c r="V3688" s="234">
        <v>43499</v>
      </c>
      <c r="W3688" s="236">
        <v>3102.61</v>
      </c>
    </row>
    <row r="3689" spans="21:23">
      <c r="U3689" s="233">
        <f t="shared" si="57"/>
        <v>43497</v>
      </c>
      <c r="V3689" s="234">
        <v>43500</v>
      </c>
      <c r="W3689" s="236">
        <v>3102.61</v>
      </c>
    </row>
    <row r="3690" spans="21:23">
      <c r="U3690" s="233">
        <f t="shared" si="57"/>
        <v>43497</v>
      </c>
      <c r="V3690" s="234">
        <v>43501</v>
      </c>
      <c r="W3690" s="236">
        <v>3089.4</v>
      </c>
    </row>
    <row r="3691" spans="21:23">
      <c r="U3691" s="233">
        <f t="shared" si="57"/>
        <v>43497</v>
      </c>
      <c r="V3691" s="234">
        <v>43502</v>
      </c>
      <c r="W3691" s="236">
        <v>3094.05</v>
      </c>
    </row>
    <row r="3692" spans="21:23">
      <c r="U3692" s="233">
        <f t="shared" si="57"/>
        <v>43497</v>
      </c>
      <c r="V3692" s="234">
        <v>43503</v>
      </c>
      <c r="W3692" s="236">
        <v>3108.54</v>
      </c>
    </row>
    <row r="3693" spans="21:23">
      <c r="U3693" s="233">
        <f t="shared" si="57"/>
        <v>43497</v>
      </c>
      <c r="V3693" s="234">
        <v>43504</v>
      </c>
      <c r="W3693" s="236">
        <v>3110.46</v>
      </c>
    </row>
    <row r="3694" spans="21:23">
      <c r="U3694" s="233">
        <f t="shared" si="57"/>
        <v>43497</v>
      </c>
      <c r="V3694" s="234">
        <v>43505</v>
      </c>
      <c r="W3694" s="236">
        <v>3115.94</v>
      </c>
    </row>
    <row r="3695" spans="21:23">
      <c r="U3695" s="233">
        <f t="shared" si="57"/>
        <v>43497</v>
      </c>
      <c r="V3695" s="234">
        <v>43506</v>
      </c>
      <c r="W3695" s="236">
        <v>3115.94</v>
      </c>
    </row>
    <row r="3696" spans="21:23">
      <c r="U3696" s="233">
        <f t="shared" si="57"/>
        <v>43497</v>
      </c>
      <c r="V3696" s="234">
        <v>43507</v>
      </c>
      <c r="W3696" s="236">
        <v>3115.94</v>
      </c>
    </row>
    <row r="3697" spans="21:23">
      <c r="U3697" s="233">
        <f t="shared" si="57"/>
        <v>43497</v>
      </c>
      <c r="V3697" s="234">
        <v>43508</v>
      </c>
      <c r="W3697" s="236">
        <v>3132.61</v>
      </c>
    </row>
    <row r="3698" spans="21:23">
      <c r="U3698" s="233">
        <f t="shared" si="57"/>
        <v>43497</v>
      </c>
      <c r="V3698" s="234">
        <v>43509</v>
      </c>
      <c r="W3698" s="236">
        <v>3131.1</v>
      </c>
    </row>
    <row r="3699" spans="21:23">
      <c r="U3699" s="233">
        <f t="shared" si="57"/>
        <v>43497</v>
      </c>
      <c r="V3699" s="234">
        <v>43510</v>
      </c>
      <c r="W3699" s="236">
        <v>3135.56</v>
      </c>
    </row>
    <row r="3700" spans="21:23">
      <c r="U3700" s="233">
        <f t="shared" si="57"/>
        <v>43497</v>
      </c>
      <c r="V3700" s="234">
        <v>43511</v>
      </c>
      <c r="W3700" s="236">
        <v>3155.27</v>
      </c>
    </row>
    <row r="3701" spans="21:23">
      <c r="U3701" s="233">
        <f t="shared" si="57"/>
        <v>43497</v>
      </c>
      <c r="V3701" s="234">
        <v>43512</v>
      </c>
      <c r="W3701" s="236">
        <v>3141.4</v>
      </c>
    </row>
    <row r="3702" spans="21:23">
      <c r="U3702" s="233">
        <f t="shared" si="57"/>
        <v>43497</v>
      </c>
      <c r="V3702" s="234">
        <v>43513</v>
      </c>
      <c r="W3702" s="236">
        <v>3141.4</v>
      </c>
    </row>
    <row r="3703" spans="21:23">
      <c r="U3703" s="233">
        <f t="shared" si="57"/>
        <v>43497</v>
      </c>
      <c r="V3703" s="234">
        <v>43514</v>
      </c>
      <c r="W3703" s="236">
        <v>3141.4</v>
      </c>
    </row>
    <row r="3704" spans="21:23">
      <c r="U3704" s="233">
        <f t="shared" si="57"/>
        <v>43497</v>
      </c>
      <c r="V3704" s="234">
        <v>43515</v>
      </c>
      <c r="W3704" s="236">
        <v>3141.4</v>
      </c>
    </row>
    <row r="3705" spans="21:23">
      <c r="U3705" s="233">
        <f t="shared" si="57"/>
        <v>43497</v>
      </c>
      <c r="V3705" s="234">
        <v>43516</v>
      </c>
      <c r="W3705" s="236">
        <v>3118.36</v>
      </c>
    </row>
    <row r="3706" spans="21:23">
      <c r="U3706" s="233">
        <f t="shared" si="57"/>
        <v>43497</v>
      </c>
      <c r="V3706" s="234">
        <v>43517</v>
      </c>
      <c r="W3706" s="236">
        <v>3112.18</v>
      </c>
    </row>
    <row r="3707" spans="21:23">
      <c r="U3707" s="233">
        <f t="shared" si="57"/>
        <v>43497</v>
      </c>
      <c r="V3707" s="234">
        <v>43518</v>
      </c>
      <c r="W3707" s="236">
        <v>3119.42</v>
      </c>
    </row>
    <row r="3708" spans="21:23">
      <c r="U3708" s="233">
        <f t="shared" si="57"/>
        <v>43497</v>
      </c>
      <c r="V3708" s="234">
        <v>43519</v>
      </c>
      <c r="W3708" s="236">
        <v>3110.29</v>
      </c>
    </row>
    <row r="3709" spans="21:23">
      <c r="U3709" s="233">
        <f t="shared" si="57"/>
        <v>43497</v>
      </c>
      <c r="V3709" s="234">
        <v>43520</v>
      </c>
      <c r="W3709" s="236">
        <v>3110.29</v>
      </c>
    </row>
    <row r="3710" spans="21:23">
      <c r="U3710" s="233">
        <f t="shared" si="57"/>
        <v>43497</v>
      </c>
      <c r="V3710" s="234">
        <v>43521</v>
      </c>
      <c r="W3710" s="236">
        <v>3110.29</v>
      </c>
    </row>
    <row r="3711" spans="21:23">
      <c r="U3711" s="233">
        <f t="shared" si="57"/>
        <v>43497</v>
      </c>
      <c r="V3711" s="234">
        <v>43522</v>
      </c>
      <c r="W3711" s="236">
        <v>3101.41</v>
      </c>
    </row>
    <row r="3712" spans="21:23">
      <c r="U3712" s="233">
        <f t="shared" si="57"/>
        <v>43497</v>
      </c>
      <c r="V3712" s="234">
        <v>43523</v>
      </c>
      <c r="W3712" s="236">
        <v>3095.29</v>
      </c>
    </row>
    <row r="3713" spans="21:23">
      <c r="U3713" s="233">
        <f t="shared" si="57"/>
        <v>43497</v>
      </c>
      <c r="V3713" s="234">
        <v>43524</v>
      </c>
      <c r="W3713" s="236">
        <v>3072.01</v>
      </c>
    </row>
    <row r="3714" spans="21:23">
      <c r="U3714" s="233">
        <f t="shared" si="57"/>
        <v>43525</v>
      </c>
      <c r="V3714" s="234">
        <v>43525</v>
      </c>
      <c r="W3714" s="236">
        <v>3077.35</v>
      </c>
    </row>
    <row r="3715" spans="21:23">
      <c r="U3715" s="233">
        <f t="shared" ref="U3715:U3778" si="58">+DATE(YEAR(V3715),MONTH(V3715),1)</f>
        <v>43525</v>
      </c>
      <c r="V3715" s="234">
        <v>43526</v>
      </c>
      <c r="W3715" s="236">
        <v>3091.49</v>
      </c>
    </row>
    <row r="3716" spans="21:23">
      <c r="U3716" s="233">
        <f t="shared" si="58"/>
        <v>43525</v>
      </c>
      <c r="V3716" s="234">
        <v>43527</v>
      </c>
      <c r="W3716" s="236">
        <v>3091.49</v>
      </c>
    </row>
    <row r="3717" spans="21:23">
      <c r="U3717" s="233">
        <f t="shared" si="58"/>
        <v>43525</v>
      </c>
      <c r="V3717" s="234">
        <v>43528</v>
      </c>
      <c r="W3717" s="236">
        <v>3091.49</v>
      </c>
    </row>
    <row r="3718" spans="21:23">
      <c r="U3718" s="233">
        <f t="shared" si="58"/>
        <v>43525</v>
      </c>
      <c r="V3718" s="234">
        <v>43529</v>
      </c>
      <c r="W3718" s="236">
        <v>3093.79</v>
      </c>
    </row>
    <row r="3719" spans="21:23">
      <c r="U3719" s="233">
        <f t="shared" si="58"/>
        <v>43525</v>
      </c>
      <c r="V3719" s="234">
        <v>43530</v>
      </c>
      <c r="W3719" s="236">
        <v>3099.12</v>
      </c>
    </row>
    <row r="3720" spans="21:23">
      <c r="U3720" s="233">
        <f t="shared" si="58"/>
        <v>43525</v>
      </c>
      <c r="V3720" s="234">
        <v>43531</v>
      </c>
      <c r="W3720" s="236">
        <v>3106.16</v>
      </c>
    </row>
    <row r="3721" spans="21:23">
      <c r="U3721" s="233">
        <f t="shared" si="58"/>
        <v>43525</v>
      </c>
      <c r="V3721" s="234">
        <v>43532</v>
      </c>
      <c r="W3721" s="236">
        <v>3120.04</v>
      </c>
    </row>
    <row r="3722" spans="21:23">
      <c r="U3722" s="233">
        <f t="shared" si="58"/>
        <v>43525</v>
      </c>
      <c r="V3722" s="234">
        <v>43533</v>
      </c>
      <c r="W3722" s="236">
        <v>3162.4</v>
      </c>
    </row>
    <row r="3723" spans="21:23">
      <c r="U3723" s="233">
        <f t="shared" si="58"/>
        <v>43525</v>
      </c>
      <c r="V3723" s="234">
        <v>43534</v>
      </c>
      <c r="W3723" s="236">
        <v>3162.4</v>
      </c>
    </row>
    <row r="3724" spans="21:23">
      <c r="U3724" s="233">
        <f t="shared" si="58"/>
        <v>43525</v>
      </c>
      <c r="V3724" s="234">
        <v>43535</v>
      </c>
      <c r="W3724" s="236">
        <v>3162.4</v>
      </c>
    </row>
    <row r="3725" spans="21:23">
      <c r="U3725" s="233">
        <f t="shared" si="58"/>
        <v>43525</v>
      </c>
      <c r="V3725" s="234">
        <v>43536</v>
      </c>
      <c r="W3725" s="236">
        <v>3168.35</v>
      </c>
    </row>
    <row r="3726" spans="21:23">
      <c r="U3726" s="233">
        <f t="shared" si="58"/>
        <v>43525</v>
      </c>
      <c r="V3726" s="234">
        <v>43537</v>
      </c>
      <c r="W3726" s="236">
        <v>3153.2</v>
      </c>
    </row>
    <row r="3727" spans="21:23">
      <c r="U3727" s="233">
        <f t="shared" si="58"/>
        <v>43525</v>
      </c>
      <c r="V3727" s="234">
        <v>43538</v>
      </c>
      <c r="W3727" s="236">
        <v>3145.53</v>
      </c>
    </row>
    <row r="3728" spans="21:23">
      <c r="U3728" s="233">
        <f t="shared" si="58"/>
        <v>43525</v>
      </c>
      <c r="V3728" s="234">
        <v>43539</v>
      </c>
      <c r="W3728" s="236">
        <v>3144.42</v>
      </c>
    </row>
    <row r="3729" spans="21:23">
      <c r="U3729" s="233">
        <f t="shared" si="58"/>
        <v>43525</v>
      </c>
      <c r="V3729" s="234">
        <v>43540</v>
      </c>
      <c r="W3729" s="236">
        <v>3123.28</v>
      </c>
    </row>
    <row r="3730" spans="21:23">
      <c r="U3730" s="233">
        <f t="shared" si="58"/>
        <v>43525</v>
      </c>
      <c r="V3730" s="234">
        <v>43541</v>
      </c>
      <c r="W3730" s="236">
        <v>3123.28</v>
      </c>
    </row>
    <row r="3731" spans="21:23">
      <c r="U3731" s="233">
        <f t="shared" si="58"/>
        <v>43525</v>
      </c>
      <c r="V3731" s="234">
        <v>43542</v>
      </c>
      <c r="W3731" s="236">
        <v>3123.28</v>
      </c>
    </row>
    <row r="3732" spans="21:23">
      <c r="U3732" s="233">
        <f t="shared" si="58"/>
        <v>43525</v>
      </c>
      <c r="V3732" s="234">
        <v>43543</v>
      </c>
      <c r="W3732" s="236">
        <v>3102.25</v>
      </c>
    </row>
    <row r="3733" spans="21:23">
      <c r="U3733" s="233">
        <f t="shared" si="58"/>
        <v>43525</v>
      </c>
      <c r="V3733" s="234">
        <v>43544</v>
      </c>
      <c r="W3733" s="236">
        <v>3095.39</v>
      </c>
    </row>
    <row r="3734" spans="21:23">
      <c r="U3734" s="233">
        <f t="shared" si="58"/>
        <v>43525</v>
      </c>
      <c r="V3734" s="234">
        <v>43545</v>
      </c>
      <c r="W3734" s="236">
        <v>3092.39</v>
      </c>
    </row>
    <row r="3735" spans="21:23">
      <c r="U3735" s="233">
        <f t="shared" si="58"/>
        <v>43525</v>
      </c>
      <c r="V3735" s="234">
        <v>43546</v>
      </c>
      <c r="W3735" s="236">
        <v>3082.45</v>
      </c>
    </row>
    <row r="3736" spans="21:23">
      <c r="U3736" s="233">
        <f t="shared" si="58"/>
        <v>43525</v>
      </c>
      <c r="V3736" s="234">
        <v>43547</v>
      </c>
      <c r="W3736" s="236">
        <v>3126.19</v>
      </c>
    </row>
    <row r="3737" spans="21:23">
      <c r="U3737" s="233">
        <f t="shared" si="58"/>
        <v>43525</v>
      </c>
      <c r="V3737" s="234">
        <v>43548</v>
      </c>
      <c r="W3737" s="236">
        <v>3126.19</v>
      </c>
    </row>
    <row r="3738" spans="21:23">
      <c r="U3738" s="233">
        <f t="shared" si="58"/>
        <v>43525</v>
      </c>
      <c r="V3738" s="234">
        <v>43549</v>
      </c>
      <c r="W3738" s="236">
        <v>3126.19</v>
      </c>
    </row>
    <row r="3739" spans="21:23">
      <c r="U3739" s="233">
        <f t="shared" si="58"/>
        <v>43525</v>
      </c>
      <c r="V3739" s="234">
        <v>43550</v>
      </c>
      <c r="W3739" s="236">
        <v>3126.19</v>
      </c>
    </row>
    <row r="3740" spans="21:23">
      <c r="U3740" s="233">
        <f t="shared" si="58"/>
        <v>43525</v>
      </c>
      <c r="V3740" s="234">
        <v>43551</v>
      </c>
      <c r="W3740" s="236">
        <v>3145.55</v>
      </c>
    </row>
    <row r="3741" spans="21:23">
      <c r="U3741" s="233">
        <f t="shared" si="58"/>
        <v>43525</v>
      </c>
      <c r="V3741" s="234">
        <v>43552</v>
      </c>
      <c r="W3741" s="236">
        <v>3186.43</v>
      </c>
    </row>
    <row r="3742" spans="21:23">
      <c r="U3742" s="233">
        <f t="shared" si="58"/>
        <v>43525</v>
      </c>
      <c r="V3742" s="234">
        <v>43553</v>
      </c>
      <c r="W3742" s="236">
        <v>3190.94</v>
      </c>
    </row>
    <row r="3743" spans="21:23">
      <c r="U3743" s="233">
        <f t="shared" si="58"/>
        <v>43525</v>
      </c>
      <c r="V3743" s="234">
        <v>43554</v>
      </c>
      <c r="W3743" s="236">
        <v>3174.79</v>
      </c>
    </row>
    <row r="3744" spans="21:23">
      <c r="U3744" s="233">
        <f t="shared" si="58"/>
        <v>43525</v>
      </c>
      <c r="V3744" s="234">
        <v>43555</v>
      </c>
      <c r="W3744" s="236">
        <v>3174.79</v>
      </c>
    </row>
    <row r="3745" spans="21:23">
      <c r="U3745" s="233">
        <f t="shared" si="58"/>
        <v>43556</v>
      </c>
      <c r="V3745" s="234">
        <v>43556</v>
      </c>
      <c r="W3745" s="236">
        <v>3174.79</v>
      </c>
    </row>
    <row r="3746" spans="21:23">
      <c r="U3746" s="233">
        <f t="shared" si="58"/>
        <v>43556</v>
      </c>
      <c r="V3746" s="234">
        <v>43557</v>
      </c>
      <c r="W3746" s="236">
        <v>3146.81</v>
      </c>
    </row>
    <row r="3747" spans="21:23">
      <c r="U3747" s="233">
        <f t="shared" si="58"/>
        <v>43556</v>
      </c>
      <c r="V3747" s="234">
        <v>43558</v>
      </c>
      <c r="W3747" s="236">
        <v>3143.36</v>
      </c>
    </row>
    <row r="3748" spans="21:23">
      <c r="U3748" s="233">
        <f t="shared" si="58"/>
        <v>43556</v>
      </c>
      <c r="V3748" s="234">
        <v>43559</v>
      </c>
      <c r="W3748" s="236">
        <v>3128.47</v>
      </c>
    </row>
    <row r="3749" spans="21:23">
      <c r="U3749" s="233">
        <f t="shared" si="58"/>
        <v>43556</v>
      </c>
      <c r="V3749" s="234">
        <v>43560</v>
      </c>
      <c r="W3749" s="236">
        <v>3132.78</v>
      </c>
    </row>
    <row r="3750" spans="21:23">
      <c r="U3750" s="233">
        <f t="shared" si="58"/>
        <v>43556</v>
      </c>
      <c r="V3750" s="234">
        <v>43561</v>
      </c>
      <c r="W3750" s="236">
        <v>3126.2</v>
      </c>
    </row>
    <row r="3751" spans="21:23">
      <c r="U3751" s="233">
        <f t="shared" si="58"/>
        <v>43556</v>
      </c>
      <c r="V3751" s="234">
        <v>43562</v>
      </c>
      <c r="W3751" s="236">
        <v>3126.2</v>
      </c>
    </row>
    <row r="3752" spans="21:23">
      <c r="U3752" s="233">
        <f t="shared" si="58"/>
        <v>43556</v>
      </c>
      <c r="V3752" s="234">
        <v>43563</v>
      </c>
      <c r="W3752" s="236">
        <v>3126.2</v>
      </c>
    </row>
    <row r="3753" spans="21:23">
      <c r="U3753" s="233">
        <f t="shared" si="58"/>
        <v>43556</v>
      </c>
      <c r="V3753" s="234">
        <v>43564</v>
      </c>
      <c r="W3753" s="236">
        <v>3115.22</v>
      </c>
    </row>
    <row r="3754" spans="21:23">
      <c r="U3754" s="233">
        <f t="shared" si="58"/>
        <v>43556</v>
      </c>
      <c r="V3754" s="234">
        <v>43565</v>
      </c>
      <c r="W3754" s="236">
        <v>3105.2</v>
      </c>
    </row>
    <row r="3755" spans="21:23">
      <c r="U3755" s="233">
        <f t="shared" si="58"/>
        <v>43556</v>
      </c>
      <c r="V3755" s="234">
        <v>43566</v>
      </c>
      <c r="W3755" s="236">
        <v>3095.66</v>
      </c>
    </row>
    <row r="3756" spans="21:23">
      <c r="U3756" s="233">
        <f t="shared" si="58"/>
        <v>43556</v>
      </c>
      <c r="V3756" s="234">
        <v>43567</v>
      </c>
      <c r="W3756" s="236">
        <v>3113.91</v>
      </c>
    </row>
    <row r="3757" spans="21:23">
      <c r="U3757" s="233">
        <f t="shared" si="58"/>
        <v>43556</v>
      </c>
      <c r="V3757" s="234">
        <v>43568</v>
      </c>
      <c r="W3757" s="236">
        <v>3109.32</v>
      </c>
    </row>
    <row r="3758" spans="21:23">
      <c r="U3758" s="233">
        <f t="shared" si="58"/>
        <v>43556</v>
      </c>
      <c r="V3758" s="234">
        <v>43569</v>
      </c>
      <c r="W3758" s="236">
        <v>3109.32</v>
      </c>
    </row>
    <row r="3759" spans="21:23">
      <c r="U3759" s="233">
        <f t="shared" si="58"/>
        <v>43556</v>
      </c>
      <c r="V3759" s="234">
        <v>43570</v>
      </c>
      <c r="W3759" s="236">
        <v>3109.32</v>
      </c>
    </row>
    <row r="3760" spans="21:23">
      <c r="U3760" s="233">
        <f t="shared" si="58"/>
        <v>43556</v>
      </c>
      <c r="V3760" s="234">
        <v>43571</v>
      </c>
      <c r="W3760" s="236">
        <v>3136.69</v>
      </c>
    </row>
    <row r="3761" spans="21:23">
      <c r="U3761" s="233">
        <f t="shared" si="58"/>
        <v>43556</v>
      </c>
      <c r="V3761" s="234">
        <v>43572</v>
      </c>
      <c r="W3761" s="236">
        <v>3160.87</v>
      </c>
    </row>
    <row r="3762" spans="21:23">
      <c r="U3762" s="233">
        <f t="shared" si="58"/>
        <v>43556</v>
      </c>
      <c r="V3762" s="234">
        <v>43573</v>
      </c>
      <c r="W3762" s="236">
        <v>3160.48</v>
      </c>
    </row>
    <row r="3763" spans="21:23">
      <c r="U3763" s="233">
        <f t="shared" si="58"/>
        <v>43556</v>
      </c>
      <c r="V3763" s="234">
        <v>43574</v>
      </c>
      <c r="W3763" s="236">
        <v>3160.48</v>
      </c>
    </row>
    <row r="3764" spans="21:23">
      <c r="U3764" s="233">
        <f t="shared" si="58"/>
        <v>43556</v>
      </c>
      <c r="V3764" s="234">
        <v>43575</v>
      </c>
      <c r="W3764" s="236">
        <v>3160.48</v>
      </c>
    </row>
    <row r="3765" spans="21:23">
      <c r="U3765" s="233">
        <f t="shared" si="58"/>
        <v>43556</v>
      </c>
      <c r="V3765" s="234">
        <v>43576</v>
      </c>
      <c r="W3765" s="236">
        <v>3160.48</v>
      </c>
    </row>
    <row r="3766" spans="21:23">
      <c r="U3766" s="233">
        <f t="shared" si="58"/>
        <v>43556</v>
      </c>
      <c r="V3766" s="234">
        <v>43577</v>
      </c>
      <c r="W3766" s="236">
        <v>3160.48</v>
      </c>
    </row>
    <row r="3767" spans="21:23">
      <c r="U3767" s="233">
        <f t="shared" si="58"/>
        <v>43556</v>
      </c>
      <c r="V3767" s="234">
        <v>43578</v>
      </c>
      <c r="W3767" s="236">
        <v>3149.99</v>
      </c>
    </row>
    <row r="3768" spans="21:23">
      <c r="U3768" s="233">
        <f t="shared" si="58"/>
        <v>43556</v>
      </c>
      <c r="V3768" s="234">
        <v>43579</v>
      </c>
      <c r="W3768" s="236">
        <v>3177.94</v>
      </c>
    </row>
    <row r="3769" spans="21:23">
      <c r="U3769" s="233">
        <f t="shared" si="58"/>
        <v>43556</v>
      </c>
      <c r="V3769" s="234">
        <v>43580</v>
      </c>
      <c r="W3769" s="236">
        <v>3213.23</v>
      </c>
    </row>
    <row r="3770" spans="21:23">
      <c r="U3770" s="233">
        <f t="shared" si="58"/>
        <v>43556</v>
      </c>
      <c r="V3770" s="234">
        <v>43581</v>
      </c>
      <c r="W3770" s="236">
        <v>3237.98</v>
      </c>
    </row>
    <row r="3771" spans="21:23">
      <c r="U3771" s="233">
        <f t="shared" si="58"/>
        <v>43556</v>
      </c>
      <c r="V3771" s="234">
        <v>43582</v>
      </c>
      <c r="W3771" s="236">
        <v>3227.79</v>
      </c>
    </row>
    <row r="3772" spans="21:23">
      <c r="U3772" s="233">
        <f t="shared" si="58"/>
        <v>43556</v>
      </c>
      <c r="V3772" s="234">
        <v>43583</v>
      </c>
      <c r="W3772" s="236">
        <v>3227.79</v>
      </c>
    </row>
    <row r="3773" spans="21:23">
      <c r="U3773" s="233">
        <f t="shared" si="58"/>
        <v>43556</v>
      </c>
      <c r="V3773" s="234">
        <v>43584</v>
      </c>
      <c r="W3773" s="236">
        <v>3227.79</v>
      </c>
    </row>
    <row r="3774" spans="21:23">
      <c r="U3774" s="233">
        <f t="shared" si="58"/>
        <v>43556</v>
      </c>
      <c r="V3774" s="234">
        <v>43585</v>
      </c>
      <c r="W3774" s="236">
        <v>3247.72</v>
      </c>
    </row>
    <row r="3775" spans="21:23">
      <c r="U3775" s="233">
        <f t="shared" si="58"/>
        <v>43586</v>
      </c>
      <c r="V3775" s="234">
        <v>43586</v>
      </c>
      <c r="W3775" s="236">
        <v>3233.97</v>
      </c>
    </row>
    <row r="3776" spans="21:23">
      <c r="U3776" s="233">
        <f t="shared" si="58"/>
        <v>43586</v>
      </c>
      <c r="V3776" s="234">
        <v>43587</v>
      </c>
      <c r="W3776" s="236">
        <v>3233.97</v>
      </c>
    </row>
    <row r="3777" spans="21:23">
      <c r="U3777" s="233">
        <f t="shared" si="58"/>
        <v>43586</v>
      </c>
      <c r="V3777" s="234">
        <v>43588</v>
      </c>
      <c r="W3777" s="236">
        <v>3262.17</v>
      </c>
    </row>
    <row r="3778" spans="21:23">
      <c r="U3778" s="233">
        <f t="shared" si="58"/>
        <v>43586</v>
      </c>
      <c r="V3778" s="234">
        <v>43589</v>
      </c>
      <c r="W3778" s="236">
        <v>3240.44</v>
      </c>
    </row>
    <row r="3779" spans="21:23">
      <c r="U3779" s="233">
        <f t="shared" ref="U3779:U3842" si="59">+DATE(YEAR(V3779),MONTH(V3779),1)</f>
        <v>43586</v>
      </c>
      <c r="V3779" s="234">
        <v>43590</v>
      </c>
      <c r="W3779" s="236">
        <v>3240.44</v>
      </c>
    </row>
    <row r="3780" spans="21:23">
      <c r="U3780" s="233">
        <f t="shared" si="59"/>
        <v>43586</v>
      </c>
      <c r="V3780" s="234">
        <v>43591</v>
      </c>
      <c r="W3780" s="236">
        <v>3240.44</v>
      </c>
    </row>
    <row r="3781" spans="21:23">
      <c r="U3781" s="233">
        <f t="shared" si="59"/>
        <v>43586</v>
      </c>
      <c r="V3781" s="234">
        <v>43592</v>
      </c>
      <c r="W3781" s="236">
        <v>3254.03</v>
      </c>
    </row>
    <row r="3782" spans="21:23">
      <c r="U3782" s="233">
        <f t="shared" si="59"/>
        <v>43586</v>
      </c>
      <c r="V3782" s="234">
        <v>43593</v>
      </c>
      <c r="W3782" s="236">
        <v>3288.81</v>
      </c>
    </row>
    <row r="3783" spans="21:23">
      <c r="U3783" s="233">
        <f t="shared" si="59"/>
        <v>43586</v>
      </c>
      <c r="V3783" s="234">
        <v>43594</v>
      </c>
      <c r="W3783" s="236">
        <v>3290.12</v>
      </c>
    </row>
    <row r="3784" spans="21:23">
      <c r="U3784" s="233">
        <f t="shared" si="59"/>
        <v>43586</v>
      </c>
      <c r="V3784" s="234">
        <v>43595</v>
      </c>
      <c r="W3784" s="236">
        <v>3293.62</v>
      </c>
    </row>
    <row r="3785" spans="21:23">
      <c r="U3785" s="233">
        <f t="shared" si="59"/>
        <v>43586</v>
      </c>
      <c r="V3785" s="234">
        <v>43596</v>
      </c>
      <c r="W3785" s="236">
        <v>3274.3</v>
      </c>
    </row>
    <row r="3786" spans="21:23">
      <c r="U3786" s="233">
        <f t="shared" si="59"/>
        <v>43586</v>
      </c>
      <c r="V3786" s="234">
        <v>43597</v>
      </c>
      <c r="W3786" s="236">
        <v>3274.3</v>
      </c>
    </row>
    <row r="3787" spans="21:23">
      <c r="U3787" s="233">
        <f t="shared" si="59"/>
        <v>43586</v>
      </c>
      <c r="V3787" s="234">
        <v>43598</v>
      </c>
      <c r="W3787" s="236">
        <v>3274.3</v>
      </c>
    </row>
    <row r="3788" spans="21:23">
      <c r="U3788" s="233">
        <f t="shared" si="59"/>
        <v>43586</v>
      </c>
      <c r="V3788" s="234">
        <v>43599</v>
      </c>
      <c r="W3788" s="236">
        <v>3299.01</v>
      </c>
    </row>
    <row r="3789" spans="21:23">
      <c r="U3789" s="233">
        <f t="shared" si="59"/>
        <v>43586</v>
      </c>
      <c r="V3789" s="234">
        <v>43600</v>
      </c>
      <c r="W3789" s="236">
        <v>3285.14</v>
      </c>
    </row>
    <row r="3790" spans="21:23">
      <c r="U3790" s="233">
        <f t="shared" si="59"/>
        <v>43586</v>
      </c>
      <c r="V3790" s="234">
        <v>43601</v>
      </c>
      <c r="W3790" s="236">
        <v>3295.51</v>
      </c>
    </row>
    <row r="3791" spans="21:23">
      <c r="U3791" s="233">
        <f t="shared" si="59"/>
        <v>43586</v>
      </c>
      <c r="V3791" s="234">
        <v>43602</v>
      </c>
      <c r="W3791" s="236">
        <v>3290.27</v>
      </c>
    </row>
    <row r="3792" spans="21:23">
      <c r="U3792" s="233">
        <f t="shared" si="59"/>
        <v>43586</v>
      </c>
      <c r="V3792" s="234">
        <v>43603</v>
      </c>
      <c r="W3792" s="236">
        <v>3313.72</v>
      </c>
    </row>
    <row r="3793" spans="21:23">
      <c r="U3793" s="233">
        <f t="shared" si="59"/>
        <v>43586</v>
      </c>
      <c r="V3793" s="234">
        <v>43604</v>
      </c>
      <c r="W3793" s="236">
        <v>3313.72</v>
      </c>
    </row>
    <row r="3794" spans="21:23">
      <c r="U3794" s="233">
        <f t="shared" si="59"/>
        <v>43586</v>
      </c>
      <c r="V3794" s="234">
        <v>43605</v>
      </c>
      <c r="W3794" s="236">
        <v>3313.72</v>
      </c>
    </row>
    <row r="3795" spans="21:23">
      <c r="U3795" s="233">
        <f t="shared" si="59"/>
        <v>43586</v>
      </c>
      <c r="V3795" s="234">
        <v>43606</v>
      </c>
      <c r="W3795" s="236">
        <v>3342.21</v>
      </c>
    </row>
    <row r="3796" spans="21:23">
      <c r="U3796" s="233">
        <f t="shared" si="59"/>
        <v>43586</v>
      </c>
      <c r="V3796" s="234">
        <v>43607</v>
      </c>
      <c r="W3796" s="236">
        <v>3344.45</v>
      </c>
    </row>
    <row r="3797" spans="21:23">
      <c r="U3797" s="233">
        <f t="shared" si="59"/>
        <v>43586</v>
      </c>
      <c r="V3797" s="234">
        <v>43608</v>
      </c>
      <c r="W3797" s="236">
        <v>3340.96</v>
      </c>
    </row>
    <row r="3798" spans="21:23">
      <c r="U3798" s="233">
        <f t="shared" si="59"/>
        <v>43586</v>
      </c>
      <c r="V3798" s="234">
        <v>43609</v>
      </c>
      <c r="W3798" s="236">
        <v>3368.76</v>
      </c>
    </row>
    <row r="3799" spans="21:23">
      <c r="U3799" s="233">
        <f t="shared" si="59"/>
        <v>43586</v>
      </c>
      <c r="V3799" s="234">
        <v>43610</v>
      </c>
      <c r="W3799" s="236">
        <v>3358.84</v>
      </c>
    </row>
    <row r="3800" spans="21:23">
      <c r="U3800" s="233">
        <f t="shared" si="59"/>
        <v>43586</v>
      </c>
      <c r="V3800" s="234">
        <v>43611</v>
      </c>
      <c r="W3800" s="236">
        <v>3358.84</v>
      </c>
    </row>
    <row r="3801" spans="21:23">
      <c r="U3801" s="233">
        <f t="shared" si="59"/>
        <v>43586</v>
      </c>
      <c r="V3801" s="234">
        <v>43612</v>
      </c>
      <c r="W3801" s="236">
        <v>3358.84</v>
      </c>
    </row>
    <row r="3802" spans="21:23">
      <c r="U3802" s="233">
        <f t="shared" si="59"/>
        <v>43586</v>
      </c>
      <c r="V3802" s="234">
        <v>43613</v>
      </c>
      <c r="W3802" s="236">
        <v>3358.84</v>
      </c>
    </row>
    <row r="3803" spans="21:23">
      <c r="U3803" s="233">
        <f t="shared" si="59"/>
        <v>43586</v>
      </c>
      <c r="V3803" s="234">
        <v>43614</v>
      </c>
      <c r="W3803" s="236">
        <v>3362.48</v>
      </c>
    </row>
    <row r="3804" spans="21:23">
      <c r="U3804" s="233">
        <f t="shared" si="59"/>
        <v>43586</v>
      </c>
      <c r="V3804" s="234">
        <v>43615</v>
      </c>
      <c r="W3804" s="236">
        <v>3375.29</v>
      </c>
    </row>
    <row r="3805" spans="21:23">
      <c r="U3805" s="233">
        <f t="shared" si="59"/>
        <v>43586</v>
      </c>
      <c r="V3805" s="234">
        <v>43616</v>
      </c>
      <c r="W3805" s="236">
        <v>3357.82</v>
      </c>
    </row>
    <row r="3806" spans="21:23">
      <c r="U3806" s="233">
        <f t="shared" si="59"/>
        <v>43617</v>
      </c>
      <c r="V3806" s="234">
        <v>43617</v>
      </c>
      <c r="W3806" s="236">
        <v>3377.16</v>
      </c>
    </row>
    <row r="3807" spans="21:23">
      <c r="U3807" s="233">
        <f t="shared" si="59"/>
        <v>43617</v>
      </c>
      <c r="V3807" s="234">
        <v>43618</v>
      </c>
      <c r="W3807" s="236">
        <v>3377.16</v>
      </c>
    </row>
    <row r="3808" spans="21:23">
      <c r="U3808" s="233">
        <f t="shared" si="59"/>
        <v>43617</v>
      </c>
      <c r="V3808" s="234">
        <v>43619</v>
      </c>
      <c r="W3808" s="236">
        <v>3377.16</v>
      </c>
    </row>
    <row r="3809" spans="21:23">
      <c r="U3809" s="233">
        <f t="shared" si="59"/>
        <v>43617</v>
      </c>
      <c r="V3809" s="234">
        <v>43620</v>
      </c>
      <c r="W3809" s="236">
        <v>3377.16</v>
      </c>
    </row>
    <row r="3810" spans="21:23">
      <c r="U3810" s="233">
        <f t="shared" si="59"/>
        <v>43617</v>
      </c>
      <c r="V3810" s="234">
        <v>43621</v>
      </c>
      <c r="W3810" s="236">
        <v>3306.37</v>
      </c>
    </row>
    <row r="3811" spans="21:23">
      <c r="U3811" s="233">
        <f t="shared" si="59"/>
        <v>43617</v>
      </c>
      <c r="V3811" s="234">
        <v>43622</v>
      </c>
      <c r="W3811" s="236">
        <v>3296.87</v>
      </c>
    </row>
    <row r="3812" spans="21:23">
      <c r="U3812" s="233">
        <f t="shared" si="59"/>
        <v>43617</v>
      </c>
      <c r="V3812" s="234">
        <v>43623</v>
      </c>
      <c r="W3812" s="236">
        <v>3288.69</v>
      </c>
    </row>
    <row r="3813" spans="21:23">
      <c r="U3813" s="233">
        <f t="shared" si="59"/>
        <v>43617</v>
      </c>
      <c r="V3813" s="234">
        <v>43624</v>
      </c>
      <c r="W3813" s="236">
        <v>3274.72</v>
      </c>
    </row>
    <row r="3814" spans="21:23">
      <c r="U3814" s="233">
        <f t="shared" si="59"/>
        <v>43617</v>
      </c>
      <c r="V3814" s="234">
        <v>43625</v>
      </c>
      <c r="W3814" s="236">
        <v>3274.72</v>
      </c>
    </row>
    <row r="3815" spans="21:23">
      <c r="U3815" s="233">
        <f t="shared" si="59"/>
        <v>43617</v>
      </c>
      <c r="V3815" s="234">
        <v>43626</v>
      </c>
      <c r="W3815" s="236">
        <v>3274.72</v>
      </c>
    </row>
    <row r="3816" spans="21:23">
      <c r="U3816" s="233">
        <f t="shared" si="59"/>
        <v>43617</v>
      </c>
      <c r="V3816" s="234">
        <v>43627</v>
      </c>
      <c r="W3816" s="236">
        <v>3257.06</v>
      </c>
    </row>
    <row r="3817" spans="21:23">
      <c r="U3817" s="233">
        <f t="shared" si="59"/>
        <v>43617</v>
      </c>
      <c r="V3817" s="234">
        <v>43628</v>
      </c>
      <c r="W3817" s="236">
        <v>3249.56</v>
      </c>
    </row>
    <row r="3818" spans="21:23">
      <c r="U3818" s="233">
        <f t="shared" si="59"/>
        <v>43617</v>
      </c>
      <c r="V3818" s="234">
        <v>43629</v>
      </c>
      <c r="W3818" s="236">
        <v>3264.47</v>
      </c>
    </row>
    <row r="3819" spans="21:23">
      <c r="U3819" s="233">
        <f t="shared" si="59"/>
        <v>43617</v>
      </c>
      <c r="V3819" s="234">
        <v>43630</v>
      </c>
      <c r="W3819" s="236">
        <v>3266.72</v>
      </c>
    </row>
    <row r="3820" spans="21:23">
      <c r="U3820" s="233">
        <f t="shared" si="59"/>
        <v>43617</v>
      </c>
      <c r="V3820" s="234">
        <v>43631</v>
      </c>
      <c r="W3820" s="236">
        <v>3270.7</v>
      </c>
    </row>
    <row r="3821" spans="21:23">
      <c r="U3821" s="233">
        <f t="shared" si="59"/>
        <v>43617</v>
      </c>
      <c r="V3821" s="234">
        <v>43632</v>
      </c>
      <c r="W3821" s="236">
        <v>3270.7</v>
      </c>
    </row>
    <row r="3822" spans="21:23">
      <c r="U3822" s="233">
        <f t="shared" si="59"/>
        <v>43617</v>
      </c>
      <c r="V3822" s="234">
        <v>43633</v>
      </c>
      <c r="W3822" s="236">
        <v>3270.7</v>
      </c>
    </row>
    <row r="3823" spans="21:23">
      <c r="U3823" s="233">
        <f t="shared" si="59"/>
        <v>43617</v>
      </c>
      <c r="V3823" s="234">
        <v>43634</v>
      </c>
      <c r="W3823" s="236">
        <v>3286.63</v>
      </c>
    </row>
    <row r="3824" spans="21:23">
      <c r="U3824" s="233">
        <f t="shared" si="59"/>
        <v>43617</v>
      </c>
      <c r="V3824" s="234">
        <v>43635</v>
      </c>
      <c r="W3824" s="236">
        <v>3264.98</v>
      </c>
    </row>
    <row r="3825" spans="21:23">
      <c r="U3825" s="233">
        <f t="shared" si="59"/>
        <v>43617</v>
      </c>
      <c r="V3825" s="234">
        <v>43636</v>
      </c>
      <c r="W3825" s="236">
        <v>3248.91</v>
      </c>
    </row>
    <row r="3826" spans="21:23">
      <c r="U3826" s="233">
        <f t="shared" si="59"/>
        <v>43617</v>
      </c>
      <c r="V3826" s="234">
        <v>43637</v>
      </c>
      <c r="W3826" s="236">
        <v>3202.01</v>
      </c>
    </row>
    <row r="3827" spans="21:23">
      <c r="U3827" s="233">
        <f t="shared" si="59"/>
        <v>43617</v>
      </c>
      <c r="V3827" s="234">
        <v>43638</v>
      </c>
      <c r="W3827" s="236">
        <v>3191.17</v>
      </c>
    </row>
    <row r="3828" spans="21:23">
      <c r="U3828" s="233">
        <f t="shared" si="59"/>
        <v>43617</v>
      </c>
      <c r="V3828" s="234">
        <v>43639</v>
      </c>
      <c r="W3828" s="236">
        <v>3191.17</v>
      </c>
    </row>
    <row r="3829" spans="21:23">
      <c r="U3829" s="233">
        <f t="shared" si="59"/>
        <v>43617</v>
      </c>
      <c r="V3829" s="234">
        <v>43640</v>
      </c>
      <c r="W3829" s="236">
        <v>3191.17</v>
      </c>
    </row>
    <row r="3830" spans="21:23">
      <c r="U3830" s="233">
        <f t="shared" si="59"/>
        <v>43617</v>
      </c>
      <c r="V3830" s="234">
        <v>43641</v>
      </c>
      <c r="W3830" s="236">
        <v>3191.17</v>
      </c>
    </row>
    <row r="3831" spans="21:23">
      <c r="U3831" s="233">
        <f t="shared" si="59"/>
        <v>43617</v>
      </c>
      <c r="V3831" s="234">
        <v>43642</v>
      </c>
      <c r="W3831" s="236">
        <v>3187.15</v>
      </c>
    </row>
    <row r="3832" spans="21:23">
      <c r="U3832" s="233">
        <f t="shared" si="59"/>
        <v>43617</v>
      </c>
      <c r="V3832" s="234">
        <v>43643</v>
      </c>
      <c r="W3832" s="236">
        <v>3177.94</v>
      </c>
    </row>
    <row r="3833" spans="21:23">
      <c r="U3833" s="233">
        <f t="shared" si="59"/>
        <v>43617</v>
      </c>
      <c r="V3833" s="234">
        <v>43644</v>
      </c>
      <c r="W3833" s="236">
        <v>3197.23</v>
      </c>
    </row>
    <row r="3834" spans="21:23">
      <c r="U3834" s="233">
        <f t="shared" si="59"/>
        <v>43617</v>
      </c>
      <c r="V3834" s="234">
        <v>43645</v>
      </c>
      <c r="W3834" s="236">
        <v>3205.67</v>
      </c>
    </row>
    <row r="3835" spans="21:23">
      <c r="U3835" s="233">
        <f t="shared" si="59"/>
        <v>43617</v>
      </c>
      <c r="V3835" s="234">
        <v>43646</v>
      </c>
      <c r="W3835" s="236">
        <v>3205.67</v>
      </c>
    </row>
    <row r="3836" spans="21:23">
      <c r="U3836" s="233">
        <f t="shared" si="59"/>
        <v>43647</v>
      </c>
      <c r="V3836" s="234">
        <v>43647</v>
      </c>
      <c r="W3836" s="236">
        <v>3205.67</v>
      </c>
    </row>
    <row r="3837" spans="21:23">
      <c r="U3837" s="233">
        <f t="shared" si="59"/>
        <v>43647</v>
      </c>
      <c r="V3837" s="234">
        <v>43648</v>
      </c>
      <c r="W3837" s="236">
        <v>3205.67</v>
      </c>
    </row>
    <row r="3838" spans="21:23">
      <c r="U3838" s="233">
        <f t="shared" si="59"/>
        <v>43647</v>
      </c>
      <c r="V3838" s="234">
        <v>43649</v>
      </c>
      <c r="W3838" s="236">
        <v>3211.06</v>
      </c>
    </row>
    <row r="3839" spans="21:23">
      <c r="U3839" s="233">
        <f t="shared" si="59"/>
        <v>43647</v>
      </c>
      <c r="V3839" s="234">
        <v>43650</v>
      </c>
      <c r="W3839" s="236">
        <v>3206.92</v>
      </c>
    </row>
    <row r="3840" spans="21:23">
      <c r="U3840" s="233">
        <f t="shared" si="59"/>
        <v>43647</v>
      </c>
      <c r="V3840" s="234">
        <v>43651</v>
      </c>
      <c r="W3840" s="236">
        <v>3206.92</v>
      </c>
    </row>
    <row r="3841" spans="21:23">
      <c r="U3841" s="233">
        <f t="shared" si="59"/>
        <v>43647</v>
      </c>
      <c r="V3841" s="234">
        <v>43652</v>
      </c>
      <c r="W3841" s="236">
        <v>3217.18</v>
      </c>
    </row>
    <row r="3842" spans="21:23">
      <c r="U3842" s="233">
        <f t="shared" si="59"/>
        <v>43647</v>
      </c>
      <c r="V3842" s="234">
        <v>43653</v>
      </c>
      <c r="W3842" s="236">
        <v>3217.18</v>
      </c>
    </row>
    <row r="3843" spans="21:23">
      <c r="U3843" s="233">
        <f t="shared" ref="U3843:U3906" si="60">+DATE(YEAR(V3843),MONTH(V3843),1)</f>
        <v>43647</v>
      </c>
      <c r="V3843" s="234">
        <v>43654</v>
      </c>
      <c r="W3843" s="236">
        <v>3217.18</v>
      </c>
    </row>
    <row r="3844" spans="21:23">
      <c r="U3844" s="233">
        <f t="shared" si="60"/>
        <v>43647</v>
      </c>
      <c r="V3844" s="234">
        <v>43655</v>
      </c>
      <c r="W3844" s="236">
        <v>3207.66</v>
      </c>
    </row>
    <row r="3845" spans="21:23">
      <c r="U3845" s="233">
        <f t="shared" si="60"/>
        <v>43647</v>
      </c>
      <c r="V3845" s="234">
        <v>43656</v>
      </c>
      <c r="W3845" s="236">
        <v>3223.67</v>
      </c>
    </row>
    <row r="3846" spans="21:23">
      <c r="U3846" s="233">
        <f t="shared" si="60"/>
        <v>43647</v>
      </c>
      <c r="V3846" s="234">
        <v>43657</v>
      </c>
      <c r="W3846" s="236">
        <v>3212.91</v>
      </c>
    </row>
    <row r="3847" spans="21:23">
      <c r="U3847" s="233">
        <f t="shared" si="60"/>
        <v>43647</v>
      </c>
      <c r="V3847" s="234">
        <v>43658</v>
      </c>
      <c r="W3847" s="236">
        <v>3197.5</v>
      </c>
    </row>
    <row r="3848" spans="21:23">
      <c r="U3848" s="233">
        <f t="shared" si="60"/>
        <v>43647</v>
      </c>
      <c r="V3848" s="234">
        <v>43659</v>
      </c>
      <c r="W3848" s="236">
        <v>3190.33</v>
      </c>
    </row>
    <row r="3849" spans="21:23">
      <c r="U3849" s="233">
        <f t="shared" si="60"/>
        <v>43647</v>
      </c>
      <c r="V3849" s="234">
        <v>43660</v>
      </c>
      <c r="W3849" s="236">
        <v>3190.33</v>
      </c>
    </row>
    <row r="3850" spans="21:23">
      <c r="U3850" s="233">
        <f t="shared" si="60"/>
        <v>43647</v>
      </c>
      <c r="V3850" s="234">
        <v>43661</v>
      </c>
      <c r="W3850" s="236">
        <v>3190.33</v>
      </c>
    </row>
    <row r="3851" spans="21:23">
      <c r="U3851" s="233">
        <f t="shared" si="60"/>
        <v>43647</v>
      </c>
      <c r="V3851" s="234">
        <v>43662</v>
      </c>
      <c r="W3851" s="236">
        <v>3190.66</v>
      </c>
    </row>
    <row r="3852" spans="21:23">
      <c r="U3852" s="233">
        <f t="shared" si="60"/>
        <v>43647</v>
      </c>
      <c r="V3852" s="234">
        <v>43663</v>
      </c>
      <c r="W3852" s="236">
        <v>3199.72</v>
      </c>
    </row>
    <row r="3853" spans="21:23">
      <c r="U3853" s="233">
        <f t="shared" si="60"/>
        <v>43647</v>
      </c>
      <c r="V3853" s="234">
        <v>43664</v>
      </c>
      <c r="W3853" s="236">
        <v>3189.21</v>
      </c>
    </row>
    <row r="3854" spans="21:23">
      <c r="U3854" s="233">
        <f t="shared" si="60"/>
        <v>43647</v>
      </c>
      <c r="V3854" s="234">
        <v>43665</v>
      </c>
      <c r="W3854" s="236">
        <v>3183.01</v>
      </c>
    </row>
    <row r="3855" spans="21:23">
      <c r="U3855" s="233">
        <f t="shared" si="60"/>
        <v>43647</v>
      </c>
      <c r="V3855" s="234">
        <v>43666</v>
      </c>
      <c r="W3855" s="236">
        <v>3169.51</v>
      </c>
    </row>
    <row r="3856" spans="21:23">
      <c r="U3856" s="233">
        <f t="shared" si="60"/>
        <v>43647</v>
      </c>
      <c r="V3856" s="234">
        <v>43667</v>
      </c>
      <c r="W3856" s="236">
        <v>3169.51</v>
      </c>
    </row>
    <row r="3857" spans="21:23">
      <c r="U3857" s="233">
        <f t="shared" si="60"/>
        <v>43647</v>
      </c>
      <c r="V3857" s="234">
        <v>43668</v>
      </c>
      <c r="W3857" s="236">
        <v>3169.51</v>
      </c>
    </row>
    <row r="3858" spans="21:23">
      <c r="U3858" s="233">
        <f t="shared" si="60"/>
        <v>43647</v>
      </c>
      <c r="V3858" s="234">
        <v>43669</v>
      </c>
      <c r="W3858" s="236">
        <v>3177.76</v>
      </c>
    </row>
    <row r="3859" spans="21:23">
      <c r="U3859" s="233">
        <f t="shared" si="60"/>
        <v>43647</v>
      </c>
      <c r="V3859" s="234">
        <v>43670</v>
      </c>
      <c r="W3859" s="236">
        <v>3188.01</v>
      </c>
    </row>
    <row r="3860" spans="21:23">
      <c r="U3860" s="233">
        <f t="shared" si="60"/>
        <v>43647</v>
      </c>
      <c r="V3860" s="234">
        <v>43671</v>
      </c>
      <c r="W3860" s="236">
        <v>3194.67</v>
      </c>
    </row>
    <row r="3861" spans="21:23">
      <c r="U3861" s="233">
        <f t="shared" si="60"/>
        <v>43647</v>
      </c>
      <c r="V3861" s="234">
        <v>43672</v>
      </c>
      <c r="W3861" s="236">
        <v>3213.09</v>
      </c>
    </row>
    <row r="3862" spans="21:23">
      <c r="U3862" s="233">
        <f t="shared" si="60"/>
        <v>43647</v>
      </c>
      <c r="V3862" s="234">
        <v>43673</v>
      </c>
      <c r="W3862" s="236">
        <v>3233.26</v>
      </c>
    </row>
    <row r="3863" spans="21:23">
      <c r="U3863" s="233">
        <f t="shared" si="60"/>
        <v>43647</v>
      </c>
      <c r="V3863" s="234">
        <v>43674</v>
      </c>
      <c r="W3863" s="236">
        <v>3233.26</v>
      </c>
    </row>
    <row r="3864" spans="21:23">
      <c r="U3864" s="233">
        <f t="shared" si="60"/>
        <v>43647</v>
      </c>
      <c r="V3864" s="234">
        <v>43675</v>
      </c>
      <c r="W3864" s="236">
        <v>3233.26</v>
      </c>
    </row>
    <row r="3865" spans="21:23">
      <c r="U3865" s="233">
        <f t="shared" si="60"/>
        <v>43647</v>
      </c>
      <c r="V3865" s="234">
        <v>43676</v>
      </c>
      <c r="W3865" s="236">
        <v>3262.81</v>
      </c>
    </row>
    <row r="3866" spans="21:23">
      <c r="U3866" s="233">
        <f t="shared" si="60"/>
        <v>43647</v>
      </c>
      <c r="V3866" s="234">
        <v>43677</v>
      </c>
      <c r="W3866" s="236">
        <v>3296.85</v>
      </c>
    </row>
    <row r="3867" spans="21:23">
      <c r="U3867" s="233">
        <f t="shared" si="60"/>
        <v>43678</v>
      </c>
      <c r="V3867" s="234">
        <v>43678</v>
      </c>
      <c r="W3867" s="236">
        <v>3291.79</v>
      </c>
    </row>
    <row r="3868" spans="21:23">
      <c r="U3868" s="233">
        <f t="shared" si="60"/>
        <v>43678</v>
      </c>
      <c r="V3868" s="234">
        <v>43679</v>
      </c>
      <c r="W3868" s="236">
        <v>3329.23</v>
      </c>
    </row>
    <row r="3869" spans="21:23">
      <c r="U3869" s="233">
        <f t="shared" si="60"/>
        <v>43678</v>
      </c>
      <c r="V3869" s="234">
        <v>43680</v>
      </c>
      <c r="W3869" s="236">
        <v>3365.78</v>
      </c>
    </row>
    <row r="3870" spans="21:23">
      <c r="U3870" s="233">
        <f t="shared" si="60"/>
        <v>43678</v>
      </c>
      <c r="V3870" s="234">
        <v>43681</v>
      </c>
      <c r="W3870" s="236">
        <v>3365.78</v>
      </c>
    </row>
    <row r="3871" spans="21:23">
      <c r="U3871" s="233">
        <f t="shared" si="60"/>
        <v>43678</v>
      </c>
      <c r="V3871" s="234">
        <v>43682</v>
      </c>
      <c r="W3871" s="236">
        <v>3365.78</v>
      </c>
    </row>
    <row r="3872" spans="21:23">
      <c r="U3872" s="233">
        <f t="shared" si="60"/>
        <v>43678</v>
      </c>
      <c r="V3872" s="234">
        <v>43683</v>
      </c>
      <c r="W3872" s="236">
        <v>3459.47</v>
      </c>
    </row>
    <row r="3873" spans="21:23">
      <c r="U3873" s="233">
        <f t="shared" si="60"/>
        <v>43678</v>
      </c>
      <c r="V3873" s="234">
        <v>43684</v>
      </c>
      <c r="W3873" s="236">
        <v>3431.28</v>
      </c>
    </row>
    <row r="3874" spans="21:23">
      <c r="U3874" s="233">
        <f t="shared" si="60"/>
        <v>43678</v>
      </c>
      <c r="V3874" s="234">
        <v>43685</v>
      </c>
      <c r="W3874" s="236">
        <v>3431.28</v>
      </c>
    </row>
    <row r="3875" spans="21:23">
      <c r="U3875" s="233">
        <f t="shared" si="60"/>
        <v>43678</v>
      </c>
      <c r="V3875" s="234">
        <v>43686</v>
      </c>
      <c r="W3875" s="236">
        <v>3394.61</v>
      </c>
    </row>
    <row r="3876" spans="21:23">
      <c r="U3876" s="233">
        <f t="shared" si="60"/>
        <v>43678</v>
      </c>
      <c r="V3876" s="234">
        <v>43687</v>
      </c>
      <c r="W3876" s="236">
        <v>3382.71</v>
      </c>
    </row>
    <row r="3877" spans="21:23">
      <c r="U3877" s="233">
        <f t="shared" si="60"/>
        <v>43678</v>
      </c>
      <c r="V3877" s="234">
        <v>43688</v>
      </c>
      <c r="W3877" s="236">
        <v>3382.71</v>
      </c>
    </row>
    <row r="3878" spans="21:23">
      <c r="U3878" s="233">
        <f t="shared" si="60"/>
        <v>43678</v>
      </c>
      <c r="V3878" s="234">
        <v>43689</v>
      </c>
      <c r="W3878" s="236">
        <v>3382.71</v>
      </c>
    </row>
    <row r="3879" spans="21:23">
      <c r="U3879" s="233">
        <f t="shared" si="60"/>
        <v>43678</v>
      </c>
      <c r="V3879" s="234">
        <v>43690</v>
      </c>
      <c r="W3879" s="236">
        <v>3436.26</v>
      </c>
    </row>
    <row r="3880" spans="21:23">
      <c r="U3880" s="233">
        <f t="shared" si="60"/>
        <v>43678</v>
      </c>
      <c r="V3880" s="234">
        <v>43691</v>
      </c>
      <c r="W3880" s="236">
        <v>3407.76</v>
      </c>
    </row>
    <row r="3881" spans="21:23">
      <c r="U3881" s="233">
        <f t="shared" si="60"/>
        <v>43678</v>
      </c>
      <c r="V3881" s="234">
        <v>43692</v>
      </c>
      <c r="W3881" s="236">
        <v>3449.27</v>
      </c>
    </row>
    <row r="3882" spans="21:23">
      <c r="U3882" s="233">
        <f t="shared" si="60"/>
        <v>43678</v>
      </c>
      <c r="V3882" s="234">
        <v>43693</v>
      </c>
      <c r="W3882" s="236">
        <v>3447.76</v>
      </c>
    </row>
    <row r="3883" spans="21:23">
      <c r="U3883" s="233">
        <f t="shared" si="60"/>
        <v>43678</v>
      </c>
      <c r="V3883" s="234">
        <v>43694</v>
      </c>
      <c r="W3883" s="236">
        <v>3441.4</v>
      </c>
    </row>
    <row r="3884" spans="21:23">
      <c r="U3884" s="233">
        <f t="shared" si="60"/>
        <v>43678</v>
      </c>
      <c r="V3884" s="234">
        <v>43695</v>
      </c>
      <c r="W3884" s="236">
        <v>3441.4</v>
      </c>
    </row>
    <row r="3885" spans="21:23">
      <c r="U3885" s="233">
        <f t="shared" si="60"/>
        <v>43678</v>
      </c>
      <c r="V3885" s="234">
        <v>43696</v>
      </c>
      <c r="W3885" s="236">
        <v>3441.4</v>
      </c>
    </row>
    <row r="3886" spans="21:23">
      <c r="U3886" s="233">
        <f t="shared" si="60"/>
        <v>43678</v>
      </c>
      <c r="V3886" s="234">
        <v>43697</v>
      </c>
      <c r="W3886" s="236">
        <v>3441.4</v>
      </c>
    </row>
    <row r="3887" spans="21:23">
      <c r="U3887" s="233">
        <f t="shared" si="60"/>
        <v>43678</v>
      </c>
      <c r="V3887" s="234">
        <v>43698</v>
      </c>
      <c r="W3887" s="236">
        <v>3420.99</v>
      </c>
    </row>
    <row r="3888" spans="21:23">
      <c r="U3888" s="233">
        <f t="shared" si="60"/>
        <v>43678</v>
      </c>
      <c r="V3888" s="234">
        <v>43699</v>
      </c>
      <c r="W3888" s="236">
        <v>3385.28</v>
      </c>
    </row>
    <row r="3889" spans="21:23">
      <c r="U3889" s="233">
        <f t="shared" si="60"/>
        <v>43678</v>
      </c>
      <c r="V3889" s="234">
        <v>43700</v>
      </c>
      <c r="W3889" s="236">
        <v>3376.99</v>
      </c>
    </row>
    <row r="3890" spans="21:23">
      <c r="U3890" s="233">
        <f t="shared" si="60"/>
        <v>43678</v>
      </c>
      <c r="V3890" s="234">
        <v>43701</v>
      </c>
      <c r="W3890" s="236">
        <v>3399.95</v>
      </c>
    </row>
    <row r="3891" spans="21:23">
      <c r="U3891" s="233">
        <f t="shared" si="60"/>
        <v>43678</v>
      </c>
      <c r="V3891" s="234">
        <v>43702</v>
      </c>
      <c r="W3891" s="236">
        <v>3399.95</v>
      </c>
    </row>
    <row r="3892" spans="21:23">
      <c r="U3892" s="233">
        <f t="shared" si="60"/>
        <v>43678</v>
      </c>
      <c r="V3892" s="234">
        <v>43703</v>
      </c>
      <c r="W3892" s="236">
        <v>3399.95</v>
      </c>
    </row>
    <row r="3893" spans="21:23">
      <c r="U3893" s="233">
        <f t="shared" si="60"/>
        <v>43678</v>
      </c>
      <c r="V3893" s="234">
        <v>43704</v>
      </c>
      <c r="W3893" s="236">
        <v>3432.85</v>
      </c>
    </row>
    <row r="3894" spans="21:23">
      <c r="U3894" s="233">
        <f t="shared" si="60"/>
        <v>43678</v>
      </c>
      <c r="V3894" s="234">
        <v>43705</v>
      </c>
      <c r="W3894" s="236">
        <v>3457.89</v>
      </c>
    </row>
    <row r="3895" spans="21:23">
      <c r="U3895" s="233">
        <f t="shared" si="60"/>
        <v>43678</v>
      </c>
      <c r="V3895" s="234">
        <v>43706</v>
      </c>
      <c r="W3895" s="236">
        <v>3477.53</v>
      </c>
    </row>
    <row r="3896" spans="21:23">
      <c r="U3896" s="233">
        <f t="shared" si="60"/>
        <v>43678</v>
      </c>
      <c r="V3896" s="234">
        <v>43707</v>
      </c>
      <c r="W3896" s="236">
        <v>3464.15</v>
      </c>
    </row>
    <row r="3897" spans="21:23">
      <c r="U3897" s="233">
        <f t="shared" si="60"/>
        <v>43678</v>
      </c>
      <c r="V3897" s="234">
        <v>43708</v>
      </c>
      <c r="W3897" s="236">
        <v>3427.29</v>
      </c>
    </row>
    <row r="3898" spans="21:23">
      <c r="U3898" s="233">
        <f t="shared" si="60"/>
        <v>43709</v>
      </c>
      <c r="V3898" s="234">
        <v>43709</v>
      </c>
      <c r="W3898" s="236">
        <v>3427.29</v>
      </c>
    </row>
    <row r="3899" spans="21:23">
      <c r="U3899" s="233">
        <f t="shared" si="60"/>
        <v>43709</v>
      </c>
      <c r="V3899" s="234">
        <v>43710</v>
      </c>
      <c r="W3899" s="236">
        <v>3427.29</v>
      </c>
    </row>
    <row r="3900" spans="21:23">
      <c r="U3900" s="233">
        <f t="shared" si="60"/>
        <v>43709</v>
      </c>
      <c r="V3900" s="234">
        <v>43711</v>
      </c>
      <c r="W3900" s="236">
        <v>3427.29</v>
      </c>
    </row>
    <row r="3901" spans="21:23">
      <c r="U3901" s="233">
        <f t="shared" si="60"/>
        <v>43709</v>
      </c>
      <c r="V3901" s="234">
        <v>43712</v>
      </c>
      <c r="W3901" s="236">
        <v>3438.61</v>
      </c>
    </row>
    <row r="3902" spans="21:23">
      <c r="U3902" s="233">
        <f t="shared" si="60"/>
        <v>43709</v>
      </c>
      <c r="V3902" s="234">
        <v>43713</v>
      </c>
      <c r="W3902" s="236">
        <v>3401.04</v>
      </c>
    </row>
    <row r="3903" spans="21:23">
      <c r="U3903" s="233">
        <f t="shared" si="60"/>
        <v>43709</v>
      </c>
      <c r="V3903" s="234">
        <v>43714</v>
      </c>
      <c r="W3903" s="236">
        <v>3377.39</v>
      </c>
    </row>
    <row r="3904" spans="21:23">
      <c r="U3904" s="233">
        <f t="shared" si="60"/>
        <v>43709</v>
      </c>
      <c r="V3904" s="234">
        <v>43715</v>
      </c>
      <c r="W3904" s="236">
        <v>3361.7</v>
      </c>
    </row>
    <row r="3905" spans="21:23">
      <c r="U3905" s="233">
        <f t="shared" si="60"/>
        <v>43709</v>
      </c>
      <c r="V3905" s="234">
        <v>43716</v>
      </c>
      <c r="W3905" s="236">
        <v>3361.7</v>
      </c>
    </row>
    <row r="3906" spans="21:23">
      <c r="U3906" s="233">
        <f t="shared" si="60"/>
        <v>43709</v>
      </c>
      <c r="V3906" s="234">
        <v>43717</v>
      </c>
      <c r="W3906" s="236">
        <v>3361.7</v>
      </c>
    </row>
    <row r="3907" spans="21:23">
      <c r="U3907" s="233">
        <f t="shared" ref="U3907:U3970" si="61">+DATE(YEAR(V3907),MONTH(V3907),1)</f>
        <v>43709</v>
      </c>
      <c r="V3907" s="234">
        <v>43718</v>
      </c>
      <c r="W3907" s="236">
        <v>3368.8</v>
      </c>
    </row>
    <row r="3908" spans="21:23">
      <c r="U3908" s="233">
        <f t="shared" si="61"/>
        <v>43709</v>
      </c>
      <c r="V3908" s="234">
        <v>43719</v>
      </c>
      <c r="W3908" s="236">
        <v>3373.75</v>
      </c>
    </row>
    <row r="3909" spans="21:23">
      <c r="U3909" s="233">
        <f t="shared" si="61"/>
        <v>43709</v>
      </c>
      <c r="V3909" s="234">
        <v>43720</v>
      </c>
      <c r="W3909" s="236">
        <v>3372.48</v>
      </c>
    </row>
    <row r="3910" spans="21:23">
      <c r="U3910" s="233">
        <f t="shared" si="61"/>
        <v>43709</v>
      </c>
      <c r="V3910" s="234">
        <v>43721</v>
      </c>
      <c r="W3910" s="236">
        <v>3359.2</v>
      </c>
    </row>
    <row r="3911" spans="21:23">
      <c r="U3911" s="233">
        <f t="shared" si="61"/>
        <v>43709</v>
      </c>
      <c r="V3911" s="234">
        <v>43722</v>
      </c>
      <c r="W3911" s="236">
        <v>3356.15</v>
      </c>
    </row>
    <row r="3912" spans="21:23">
      <c r="U3912" s="233">
        <f t="shared" si="61"/>
        <v>43709</v>
      </c>
      <c r="V3912" s="234">
        <v>43723</v>
      </c>
      <c r="W3912" s="236">
        <v>3356.15</v>
      </c>
    </row>
    <row r="3913" spans="21:23">
      <c r="U3913" s="233">
        <f t="shared" si="61"/>
        <v>43709</v>
      </c>
      <c r="V3913" s="234">
        <v>43724</v>
      </c>
      <c r="W3913" s="236">
        <v>3356.15</v>
      </c>
    </row>
    <row r="3914" spans="21:23">
      <c r="U3914" s="233">
        <f t="shared" si="61"/>
        <v>43709</v>
      </c>
      <c r="V3914" s="234">
        <v>43725</v>
      </c>
      <c r="W3914" s="236">
        <v>3364.43</v>
      </c>
    </row>
    <row r="3915" spans="21:23">
      <c r="U3915" s="233">
        <f t="shared" si="61"/>
        <v>43709</v>
      </c>
      <c r="V3915" s="234">
        <v>43726</v>
      </c>
      <c r="W3915" s="236">
        <v>3380.92</v>
      </c>
    </row>
    <row r="3916" spans="21:23">
      <c r="U3916" s="233">
        <f t="shared" si="61"/>
        <v>43709</v>
      </c>
      <c r="V3916" s="234">
        <v>43727</v>
      </c>
      <c r="W3916" s="236">
        <v>3377.79</v>
      </c>
    </row>
    <row r="3917" spans="21:23">
      <c r="U3917" s="233">
        <f t="shared" si="61"/>
        <v>43709</v>
      </c>
      <c r="V3917" s="234">
        <v>43728</v>
      </c>
      <c r="W3917" s="236">
        <v>3377.72</v>
      </c>
    </row>
    <row r="3918" spans="21:23">
      <c r="U3918" s="233">
        <f t="shared" si="61"/>
        <v>43709</v>
      </c>
      <c r="V3918" s="234">
        <v>43729</v>
      </c>
      <c r="W3918" s="236">
        <v>3402.32</v>
      </c>
    </row>
    <row r="3919" spans="21:23">
      <c r="U3919" s="233">
        <f t="shared" si="61"/>
        <v>43709</v>
      </c>
      <c r="V3919" s="234">
        <v>43730</v>
      </c>
      <c r="W3919" s="236">
        <v>3402.32</v>
      </c>
    </row>
    <row r="3920" spans="21:23">
      <c r="U3920" s="233">
        <f t="shared" si="61"/>
        <v>43709</v>
      </c>
      <c r="V3920" s="234">
        <v>43731</v>
      </c>
      <c r="W3920" s="236">
        <v>3402.32</v>
      </c>
    </row>
    <row r="3921" spans="21:23">
      <c r="U3921" s="233">
        <f t="shared" si="61"/>
        <v>43709</v>
      </c>
      <c r="V3921" s="234">
        <v>43732</v>
      </c>
      <c r="W3921" s="236">
        <v>3437.78</v>
      </c>
    </row>
    <row r="3922" spans="21:23">
      <c r="U3922" s="233">
        <f t="shared" si="61"/>
        <v>43709</v>
      </c>
      <c r="V3922" s="234">
        <v>43733</v>
      </c>
      <c r="W3922" s="236">
        <v>3438.66</v>
      </c>
    </row>
    <row r="3923" spans="21:23">
      <c r="U3923" s="233">
        <f t="shared" si="61"/>
        <v>43709</v>
      </c>
      <c r="V3923" s="234">
        <v>43734</v>
      </c>
      <c r="W3923" s="236">
        <v>3451.02</v>
      </c>
    </row>
    <row r="3924" spans="21:23">
      <c r="U3924" s="233">
        <f t="shared" si="61"/>
        <v>43709</v>
      </c>
      <c r="V3924" s="234">
        <v>43735</v>
      </c>
      <c r="W3924" s="236">
        <v>3435.71</v>
      </c>
    </row>
    <row r="3925" spans="21:23">
      <c r="U3925" s="233">
        <f t="shared" si="61"/>
        <v>43709</v>
      </c>
      <c r="V3925" s="234">
        <v>43736</v>
      </c>
      <c r="W3925" s="236">
        <v>3462.01</v>
      </c>
    </row>
    <row r="3926" spans="21:23">
      <c r="U3926" s="233">
        <f t="shared" si="61"/>
        <v>43709</v>
      </c>
      <c r="V3926" s="234">
        <v>43737</v>
      </c>
      <c r="W3926" s="236">
        <v>3462.01</v>
      </c>
    </row>
    <row r="3927" spans="21:23">
      <c r="U3927" s="233">
        <f t="shared" si="61"/>
        <v>43709</v>
      </c>
      <c r="V3927" s="234">
        <v>43738</v>
      </c>
      <c r="W3927" s="236">
        <v>3462.01</v>
      </c>
    </row>
    <row r="3928" spans="21:23">
      <c r="U3928" s="233">
        <f t="shared" si="61"/>
        <v>43739</v>
      </c>
      <c r="V3928" s="234">
        <v>43739</v>
      </c>
      <c r="W3928" s="236">
        <v>3477.45</v>
      </c>
    </row>
    <row r="3929" spans="21:23">
      <c r="U3929" s="233">
        <f t="shared" si="61"/>
        <v>43739</v>
      </c>
      <c r="V3929" s="234">
        <v>43740</v>
      </c>
      <c r="W3929" s="236">
        <v>3491.29</v>
      </c>
    </row>
    <row r="3930" spans="21:23">
      <c r="U3930" s="233">
        <f t="shared" si="61"/>
        <v>43739</v>
      </c>
      <c r="V3930" s="234">
        <v>43741</v>
      </c>
      <c r="W3930" s="236">
        <v>3497.34</v>
      </c>
    </row>
    <row r="3931" spans="21:23">
      <c r="U3931" s="233">
        <f t="shared" si="61"/>
        <v>43739</v>
      </c>
      <c r="V3931" s="234">
        <v>43742</v>
      </c>
      <c r="W3931" s="236">
        <v>3467.6</v>
      </c>
    </row>
    <row r="3932" spans="21:23">
      <c r="U3932" s="233">
        <f t="shared" si="61"/>
        <v>43739</v>
      </c>
      <c r="V3932" s="234">
        <v>43743</v>
      </c>
      <c r="W3932" s="236">
        <v>3430.28</v>
      </c>
    </row>
    <row r="3933" spans="21:23">
      <c r="U3933" s="233">
        <f t="shared" si="61"/>
        <v>43739</v>
      </c>
      <c r="V3933" s="234">
        <v>43744</v>
      </c>
      <c r="W3933" s="236">
        <v>3430.28</v>
      </c>
    </row>
    <row r="3934" spans="21:23">
      <c r="U3934" s="233">
        <f t="shared" si="61"/>
        <v>43739</v>
      </c>
      <c r="V3934" s="234">
        <v>43745</v>
      </c>
      <c r="W3934" s="236">
        <v>3430.28</v>
      </c>
    </row>
    <row r="3935" spans="21:23">
      <c r="U3935" s="233">
        <f t="shared" si="61"/>
        <v>43739</v>
      </c>
      <c r="V3935" s="234">
        <v>43746</v>
      </c>
      <c r="W3935" s="236">
        <v>3445.76</v>
      </c>
    </row>
    <row r="3936" spans="21:23">
      <c r="U3936" s="233">
        <f t="shared" si="61"/>
        <v>43739</v>
      </c>
      <c r="V3936" s="234">
        <v>43747</v>
      </c>
      <c r="W3936" s="236">
        <v>3452.57</v>
      </c>
    </row>
    <row r="3937" spans="21:23">
      <c r="U3937" s="233">
        <f t="shared" si="61"/>
        <v>43739</v>
      </c>
      <c r="V3937" s="234">
        <v>43748</v>
      </c>
      <c r="W3937" s="236">
        <v>3454.56</v>
      </c>
    </row>
    <row r="3938" spans="21:23">
      <c r="U3938" s="233">
        <f t="shared" si="61"/>
        <v>43739</v>
      </c>
      <c r="V3938" s="234">
        <v>43749</v>
      </c>
      <c r="W3938" s="236">
        <v>3458.42</v>
      </c>
    </row>
    <row r="3939" spans="21:23">
      <c r="U3939" s="233">
        <f t="shared" si="61"/>
        <v>43739</v>
      </c>
      <c r="V3939" s="234">
        <v>43750</v>
      </c>
      <c r="W3939" s="236">
        <v>3431.46</v>
      </c>
    </row>
    <row r="3940" spans="21:23">
      <c r="U3940" s="233">
        <f t="shared" si="61"/>
        <v>43739</v>
      </c>
      <c r="V3940" s="234">
        <v>43751</v>
      </c>
      <c r="W3940" s="236">
        <v>3431.46</v>
      </c>
    </row>
    <row r="3941" spans="21:23">
      <c r="U3941" s="233">
        <f t="shared" si="61"/>
        <v>43739</v>
      </c>
      <c r="V3941" s="234">
        <v>43752</v>
      </c>
      <c r="W3941" s="236">
        <v>3431.46</v>
      </c>
    </row>
    <row r="3942" spans="21:23">
      <c r="U3942" s="233">
        <f t="shared" si="61"/>
        <v>43739</v>
      </c>
      <c r="V3942" s="234">
        <v>43753</v>
      </c>
      <c r="W3942" s="236">
        <v>3431.46</v>
      </c>
    </row>
    <row r="3943" spans="21:23">
      <c r="U3943" s="233">
        <f t="shared" si="61"/>
        <v>43739</v>
      </c>
      <c r="V3943" s="234">
        <v>43754</v>
      </c>
      <c r="W3943" s="236">
        <v>3451.33</v>
      </c>
    </row>
    <row r="3944" spans="21:23">
      <c r="U3944" s="233">
        <f t="shared" si="61"/>
        <v>43739</v>
      </c>
      <c r="V3944" s="234">
        <v>43755</v>
      </c>
      <c r="W3944" s="236">
        <v>3459.55</v>
      </c>
    </row>
    <row r="3945" spans="21:23">
      <c r="U3945" s="233">
        <f t="shared" si="61"/>
        <v>43739</v>
      </c>
      <c r="V3945" s="234">
        <v>43756</v>
      </c>
      <c r="W3945" s="236">
        <v>3465.35</v>
      </c>
    </row>
    <row r="3946" spans="21:23">
      <c r="U3946" s="233">
        <f t="shared" si="61"/>
        <v>43739</v>
      </c>
      <c r="V3946" s="234">
        <v>43757</v>
      </c>
      <c r="W3946" s="236">
        <v>3428.63</v>
      </c>
    </row>
    <row r="3947" spans="21:23">
      <c r="U3947" s="233">
        <f t="shared" si="61"/>
        <v>43739</v>
      </c>
      <c r="V3947" s="234">
        <v>43758</v>
      </c>
      <c r="W3947" s="236">
        <v>3428.63</v>
      </c>
    </row>
    <row r="3948" spans="21:23">
      <c r="U3948" s="233">
        <f t="shared" si="61"/>
        <v>43739</v>
      </c>
      <c r="V3948" s="234">
        <v>43759</v>
      </c>
      <c r="W3948" s="236">
        <v>3428.63</v>
      </c>
    </row>
    <row r="3949" spans="21:23">
      <c r="U3949" s="233">
        <f t="shared" si="61"/>
        <v>43739</v>
      </c>
      <c r="V3949" s="234">
        <v>43760</v>
      </c>
      <c r="W3949" s="236">
        <v>3442.78</v>
      </c>
    </row>
    <row r="3950" spans="21:23">
      <c r="U3950" s="233">
        <f t="shared" si="61"/>
        <v>43739</v>
      </c>
      <c r="V3950" s="234">
        <v>43761</v>
      </c>
      <c r="W3950" s="236">
        <v>3430.3</v>
      </c>
    </row>
    <row r="3951" spans="21:23">
      <c r="U3951" s="233">
        <f t="shared" si="61"/>
        <v>43739</v>
      </c>
      <c r="V3951" s="234">
        <v>43762</v>
      </c>
      <c r="W3951" s="236">
        <v>3409.29</v>
      </c>
    </row>
    <row r="3952" spans="21:23">
      <c r="U3952" s="233">
        <f t="shared" si="61"/>
        <v>43739</v>
      </c>
      <c r="V3952" s="234">
        <v>43763</v>
      </c>
      <c r="W3952" s="236">
        <v>3387.72</v>
      </c>
    </row>
    <row r="3953" spans="21:23">
      <c r="U3953" s="233">
        <f t="shared" si="61"/>
        <v>43739</v>
      </c>
      <c r="V3953" s="234">
        <v>43764</v>
      </c>
      <c r="W3953" s="236">
        <v>3395.25</v>
      </c>
    </row>
    <row r="3954" spans="21:23">
      <c r="U3954" s="233">
        <f t="shared" si="61"/>
        <v>43739</v>
      </c>
      <c r="V3954" s="234">
        <v>43765</v>
      </c>
      <c r="W3954" s="236">
        <v>3395.25</v>
      </c>
    </row>
    <row r="3955" spans="21:23">
      <c r="U3955" s="233">
        <f t="shared" si="61"/>
        <v>43739</v>
      </c>
      <c r="V3955" s="234">
        <v>43766</v>
      </c>
      <c r="W3955" s="236">
        <v>3395.25</v>
      </c>
    </row>
    <row r="3956" spans="21:23">
      <c r="U3956" s="233">
        <f t="shared" si="61"/>
        <v>43739</v>
      </c>
      <c r="V3956" s="234">
        <v>43767</v>
      </c>
      <c r="W3956" s="236">
        <v>3382.19</v>
      </c>
    </row>
    <row r="3957" spans="21:23">
      <c r="U3957" s="233">
        <f t="shared" si="61"/>
        <v>43739</v>
      </c>
      <c r="V3957" s="234">
        <v>43768</v>
      </c>
      <c r="W3957" s="236">
        <v>3380.9</v>
      </c>
    </row>
    <row r="3958" spans="21:23">
      <c r="U3958" s="233">
        <f t="shared" si="61"/>
        <v>43739</v>
      </c>
      <c r="V3958" s="234">
        <v>43769</v>
      </c>
      <c r="W3958" s="236">
        <v>3389.94</v>
      </c>
    </row>
    <row r="3959" spans="21:23">
      <c r="U3959" s="233">
        <f t="shared" si="61"/>
        <v>43770</v>
      </c>
      <c r="V3959" s="234">
        <v>43770</v>
      </c>
      <c r="W3959" s="236">
        <v>3383.29</v>
      </c>
    </row>
    <row r="3960" spans="21:23">
      <c r="U3960" s="233">
        <f t="shared" si="61"/>
        <v>43770</v>
      </c>
      <c r="V3960" s="234">
        <v>43771</v>
      </c>
      <c r="W3960" s="236">
        <v>3339.19</v>
      </c>
    </row>
    <row r="3961" spans="21:23">
      <c r="U3961" s="233">
        <f t="shared" si="61"/>
        <v>43770</v>
      </c>
      <c r="V3961" s="234">
        <v>43772</v>
      </c>
      <c r="W3961" s="236">
        <v>3339.19</v>
      </c>
    </row>
    <row r="3962" spans="21:23">
      <c r="U3962" s="233">
        <f t="shared" si="61"/>
        <v>43770</v>
      </c>
      <c r="V3962" s="234">
        <v>43773</v>
      </c>
      <c r="W3962" s="236">
        <v>3339.19</v>
      </c>
    </row>
    <row r="3963" spans="21:23">
      <c r="U3963" s="233">
        <f t="shared" si="61"/>
        <v>43770</v>
      </c>
      <c r="V3963" s="234">
        <v>43774</v>
      </c>
      <c r="W3963" s="236">
        <v>3339.19</v>
      </c>
    </row>
    <row r="3964" spans="21:23">
      <c r="U3964" s="233">
        <f t="shared" si="61"/>
        <v>43770</v>
      </c>
      <c r="V3964" s="234">
        <v>43775</v>
      </c>
      <c r="W3964" s="236">
        <v>3318.47</v>
      </c>
    </row>
    <row r="3965" spans="21:23">
      <c r="U3965" s="233">
        <f t="shared" si="61"/>
        <v>43770</v>
      </c>
      <c r="V3965" s="234">
        <v>43776</v>
      </c>
      <c r="W3965" s="236">
        <v>3319.64</v>
      </c>
    </row>
    <row r="3966" spans="21:23">
      <c r="U3966" s="233">
        <f t="shared" si="61"/>
        <v>43770</v>
      </c>
      <c r="V3966" s="234">
        <v>43777</v>
      </c>
      <c r="W3966" s="236">
        <v>3327.02</v>
      </c>
    </row>
    <row r="3967" spans="21:23">
      <c r="U3967" s="233">
        <f t="shared" si="61"/>
        <v>43770</v>
      </c>
      <c r="V3967" s="234">
        <v>43778</v>
      </c>
      <c r="W3967" s="236">
        <v>3341.01</v>
      </c>
    </row>
    <row r="3968" spans="21:23">
      <c r="U3968" s="233">
        <f t="shared" si="61"/>
        <v>43770</v>
      </c>
      <c r="V3968" s="234">
        <v>43779</v>
      </c>
      <c r="W3968" s="236">
        <v>3341.01</v>
      </c>
    </row>
    <row r="3969" spans="21:23">
      <c r="U3969" s="233">
        <f t="shared" si="61"/>
        <v>43770</v>
      </c>
      <c r="V3969" s="234">
        <v>43780</v>
      </c>
      <c r="W3969" s="236">
        <v>3341.01</v>
      </c>
    </row>
    <row r="3970" spans="21:23">
      <c r="U3970" s="233">
        <f t="shared" si="61"/>
        <v>43770</v>
      </c>
      <c r="V3970" s="234">
        <v>43781</v>
      </c>
      <c r="W3970" s="236">
        <v>3341.01</v>
      </c>
    </row>
    <row r="3971" spans="21:23">
      <c r="U3971" s="233">
        <f t="shared" ref="U3971:U4034" si="62">+DATE(YEAR(V3971),MONTH(V3971),1)</f>
        <v>43770</v>
      </c>
      <c r="V3971" s="234">
        <v>43782</v>
      </c>
      <c r="W3971" s="236">
        <v>3384.21</v>
      </c>
    </row>
    <row r="3972" spans="21:23">
      <c r="U3972" s="233">
        <f t="shared" si="62"/>
        <v>43770</v>
      </c>
      <c r="V3972" s="234">
        <v>43783</v>
      </c>
      <c r="W3972" s="236">
        <v>3441.89</v>
      </c>
    </row>
    <row r="3973" spans="21:23">
      <c r="U3973" s="233">
        <f t="shared" si="62"/>
        <v>43770</v>
      </c>
      <c r="V3973" s="234">
        <v>43784</v>
      </c>
      <c r="W3973" s="236">
        <v>3452.67</v>
      </c>
    </row>
    <row r="3974" spans="21:23">
      <c r="U3974" s="233">
        <f t="shared" si="62"/>
        <v>43770</v>
      </c>
      <c r="V3974" s="234">
        <v>43785</v>
      </c>
      <c r="W3974" s="236">
        <v>3421.26</v>
      </c>
    </row>
    <row r="3975" spans="21:23">
      <c r="U3975" s="233">
        <f t="shared" si="62"/>
        <v>43770</v>
      </c>
      <c r="V3975" s="234">
        <v>43786</v>
      </c>
      <c r="W3975" s="236">
        <v>3421.26</v>
      </c>
    </row>
    <row r="3976" spans="21:23">
      <c r="U3976" s="233">
        <f t="shared" si="62"/>
        <v>43770</v>
      </c>
      <c r="V3976" s="234">
        <v>43787</v>
      </c>
      <c r="W3976" s="236">
        <v>3421.26</v>
      </c>
    </row>
    <row r="3977" spans="21:23">
      <c r="U3977" s="233">
        <f t="shared" si="62"/>
        <v>43770</v>
      </c>
      <c r="V3977" s="234">
        <v>43788</v>
      </c>
      <c r="W3977" s="236">
        <v>3447.74</v>
      </c>
    </row>
    <row r="3978" spans="21:23">
      <c r="U3978" s="233">
        <f t="shared" si="62"/>
        <v>43770</v>
      </c>
      <c r="V3978" s="234">
        <v>43789</v>
      </c>
      <c r="W3978" s="236">
        <v>3434.49</v>
      </c>
    </row>
    <row r="3979" spans="21:23">
      <c r="U3979" s="233">
        <f t="shared" si="62"/>
        <v>43770</v>
      </c>
      <c r="V3979" s="234">
        <v>43790</v>
      </c>
      <c r="W3979" s="236">
        <v>3445.95</v>
      </c>
    </row>
    <row r="3980" spans="21:23">
      <c r="U3980" s="233">
        <f t="shared" si="62"/>
        <v>43770</v>
      </c>
      <c r="V3980" s="234">
        <v>43791</v>
      </c>
      <c r="W3980" s="236">
        <v>3440.66</v>
      </c>
    </row>
    <row r="3981" spans="21:23">
      <c r="U3981" s="233">
        <f t="shared" si="62"/>
        <v>43770</v>
      </c>
      <c r="V3981" s="234">
        <v>43792</v>
      </c>
      <c r="W3981" s="236">
        <v>3410.77</v>
      </c>
    </row>
    <row r="3982" spans="21:23">
      <c r="U3982" s="233">
        <f t="shared" si="62"/>
        <v>43770</v>
      </c>
      <c r="V3982" s="234">
        <v>43793</v>
      </c>
      <c r="W3982" s="236">
        <v>3410.77</v>
      </c>
    </row>
    <row r="3983" spans="21:23">
      <c r="U3983" s="233">
        <f t="shared" si="62"/>
        <v>43770</v>
      </c>
      <c r="V3983" s="234">
        <v>43794</v>
      </c>
      <c r="W3983" s="236">
        <v>3410.77</v>
      </c>
    </row>
    <row r="3984" spans="21:23">
      <c r="U3984" s="233">
        <f t="shared" si="62"/>
        <v>43770</v>
      </c>
      <c r="V3984" s="234">
        <v>43795</v>
      </c>
      <c r="W3984" s="236">
        <v>3433.94</v>
      </c>
    </row>
    <row r="3985" spans="21:23">
      <c r="U3985" s="233">
        <f t="shared" si="62"/>
        <v>43770</v>
      </c>
      <c r="V3985" s="234">
        <v>43796</v>
      </c>
      <c r="W3985" s="236">
        <v>3469.01</v>
      </c>
    </row>
    <row r="3986" spans="21:23">
      <c r="U3986" s="233">
        <f t="shared" si="62"/>
        <v>43770</v>
      </c>
      <c r="V3986" s="234">
        <v>43797</v>
      </c>
      <c r="W3986" s="236">
        <v>3502.92</v>
      </c>
    </row>
    <row r="3987" spans="21:23">
      <c r="U3987" s="233">
        <f t="shared" si="62"/>
        <v>43770</v>
      </c>
      <c r="V3987" s="234">
        <v>43798</v>
      </c>
      <c r="W3987" s="236">
        <v>3502.92</v>
      </c>
    </row>
    <row r="3988" spans="21:23">
      <c r="U3988" s="233">
        <f t="shared" si="62"/>
        <v>43770</v>
      </c>
      <c r="V3988" s="234">
        <v>43799</v>
      </c>
      <c r="W3988" s="236">
        <v>3522.48</v>
      </c>
    </row>
    <row r="3989" spans="21:23">
      <c r="U3989" s="233">
        <f t="shared" si="62"/>
        <v>43800</v>
      </c>
      <c r="V3989" s="234">
        <v>43800</v>
      </c>
      <c r="W3989" s="236">
        <v>3522.48</v>
      </c>
    </row>
    <row r="3990" spans="21:23">
      <c r="U3990" s="233">
        <f t="shared" si="62"/>
        <v>43800</v>
      </c>
      <c r="V3990" s="234">
        <v>43801</v>
      </c>
      <c r="W3990" s="236">
        <v>3522.48</v>
      </c>
    </row>
    <row r="3991" spans="21:23">
      <c r="U3991" s="233">
        <f t="shared" si="62"/>
        <v>43800</v>
      </c>
      <c r="V3991" s="234">
        <v>43802</v>
      </c>
      <c r="W3991" s="236">
        <v>3508.39</v>
      </c>
    </row>
    <row r="3992" spans="21:23">
      <c r="U3992" s="233">
        <f t="shared" si="62"/>
        <v>43800</v>
      </c>
      <c r="V3992" s="234">
        <v>43803</v>
      </c>
      <c r="W3992" s="236">
        <v>3506.67</v>
      </c>
    </row>
    <row r="3993" spans="21:23">
      <c r="U3993" s="233">
        <f t="shared" si="62"/>
        <v>43800</v>
      </c>
      <c r="V3993" s="234">
        <v>43804</v>
      </c>
      <c r="W3993" s="236">
        <v>3478.57</v>
      </c>
    </row>
    <row r="3994" spans="21:23">
      <c r="U3994" s="233">
        <f t="shared" si="62"/>
        <v>43800</v>
      </c>
      <c r="V3994" s="234">
        <v>43805</v>
      </c>
      <c r="W3994" s="236">
        <v>3459.97</v>
      </c>
    </row>
    <row r="3995" spans="21:23">
      <c r="U3995" s="233">
        <f t="shared" si="62"/>
        <v>43800</v>
      </c>
      <c r="V3995" s="234">
        <v>43806</v>
      </c>
      <c r="W3995" s="236">
        <v>3430.31</v>
      </c>
    </row>
    <row r="3996" spans="21:23">
      <c r="U3996" s="233">
        <f t="shared" si="62"/>
        <v>43800</v>
      </c>
      <c r="V3996" s="234">
        <v>43807</v>
      </c>
      <c r="W3996" s="236">
        <v>3430.31</v>
      </c>
    </row>
    <row r="3997" spans="21:23">
      <c r="U3997" s="233">
        <f t="shared" si="62"/>
        <v>43800</v>
      </c>
      <c r="V3997" s="234">
        <v>43808</v>
      </c>
      <c r="W3997" s="236">
        <v>3430.31</v>
      </c>
    </row>
    <row r="3998" spans="21:23">
      <c r="U3998" s="233">
        <f t="shared" si="62"/>
        <v>43800</v>
      </c>
      <c r="V3998" s="234">
        <v>43809</v>
      </c>
      <c r="W3998" s="236">
        <v>3418.48</v>
      </c>
    </row>
    <row r="3999" spans="21:23">
      <c r="U3999" s="233">
        <f t="shared" si="62"/>
        <v>43800</v>
      </c>
      <c r="V3999" s="234">
        <v>43810</v>
      </c>
      <c r="W3999" s="236">
        <v>3418.61</v>
      </c>
    </row>
    <row r="4000" spans="21:23">
      <c r="U4000" s="233">
        <f t="shared" si="62"/>
        <v>43800</v>
      </c>
      <c r="V4000" s="234">
        <v>43811</v>
      </c>
      <c r="W4000" s="236">
        <v>3387.73</v>
      </c>
    </row>
    <row r="4001" spans="21:23">
      <c r="U4001" s="233">
        <f t="shared" si="62"/>
        <v>43800</v>
      </c>
      <c r="V4001" s="234">
        <v>43812</v>
      </c>
      <c r="W4001" s="236">
        <v>3372.23</v>
      </c>
    </row>
    <row r="4002" spans="21:23">
      <c r="U4002" s="233">
        <f t="shared" si="62"/>
        <v>43800</v>
      </c>
      <c r="V4002" s="234">
        <v>43813</v>
      </c>
      <c r="W4002" s="236">
        <v>3374.29</v>
      </c>
    </row>
    <row r="4003" spans="21:23">
      <c r="U4003" s="233">
        <f t="shared" si="62"/>
        <v>43800</v>
      </c>
      <c r="V4003" s="234">
        <v>43814</v>
      </c>
      <c r="W4003" s="236">
        <v>3374.29</v>
      </c>
    </row>
    <row r="4004" spans="21:23">
      <c r="U4004" s="233">
        <f t="shared" si="62"/>
        <v>43800</v>
      </c>
      <c r="V4004" s="234">
        <v>43815</v>
      </c>
      <c r="W4004" s="236">
        <v>3374.29</v>
      </c>
    </row>
    <row r="4005" spans="21:23">
      <c r="U4005" s="233">
        <f t="shared" si="62"/>
        <v>43800</v>
      </c>
      <c r="V4005" s="234">
        <v>43816</v>
      </c>
      <c r="W4005" s="236">
        <v>3364.24</v>
      </c>
    </row>
    <row r="4006" spans="21:23">
      <c r="U4006" s="233">
        <f t="shared" si="62"/>
        <v>43800</v>
      </c>
      <c r="V4006" s="234">
        <v>43817</v>
      </c>
      <c r="W4006" s="236">
        <v>3347.86</v>
      </c>
    </row>
    <row r="4007" spans="21:23">
      <c r="U4007" s="233">
        <f t="shared" si="62"/>
        <v>43800</v>
      </c>
      <c r="V4007" s="234">
        <v>43818</v>
      </c>
      <c r="W4007" s="236">
        <v>3329.98</v>
      </c>
    </row>
    <row r="4008" spans="21:23">
      <c r="U4008" s="233">
        <f t="shared" si="62"/>
        <v>43800</v>
      </c>
      <c r="V4008" s="234">
        <v>43819</v>
      </c>
      <c r="W4008" s="236">
        <v>3322.38</v>
      </c>
    </row>
    <row r="4009" spans="21:23">
      <c r="U4009" s="233">
        <f t="shared" si="62"/>
        <v>43800</v>
      </c>
      <c r="V4009" s="234">
        <v>43820</v>
      </c>
      <c r="W4009" s="236">
        <v>3325.47</v>
      </c>
    </row>
    <row r="4010" spans="21:23">
      <c r="U4010" s="233">
        <f t="shared" si="62"/>
        <v>43800</v>
      </c>
      <c r="V4010" s="234">
        <v>43821</v>
      </c>
      <c r="W4010" s="236">
        <v>3325.47</v>
      </c>
    </row>
    <row r="4011" spans="21:23">
      <c r="U4011" s="233">
        <f t="shared" si="62"/>
        <v>43800</v>
      </c>
      <c r="V4011" s="234">
        <v>43822</v>
      </c>
      <c r="W4011" s="236">
        <v>3325.47</v>
      </c>
    </row>
    <row r="4012" spans="21:23">
      <c r="U4012" s="233">
        <f t="shared" si="62"/>
        <v>43800</v>
      </c>
      <c r="V4012" s="234">
        <v>43823</v>
      </c>
      <c r="W4012" s="236">
        <v>3316.92</v>
      </c>
    </row>
    <row r="4013" spans="21:23">
      <c r="U4013" s="233">
        <f t="shared" si="62"/>
        <v>43800</v>
      </c>
      <c r="V4013" s="234">
        <v>43824</v>
      </c>
      <c r="W4013" s="236">
        <v>3305.84</v>
      </c>
    </row>
    <row r="4014" spans="21:23">
      <c r="U4014" s="233">
        <f t="shared" si="62"/>
        <v>43800</v>
      </c>
      <c r="V4014" s="234">
        <v>43825</v>
      </c>
      <c r="W4014" s="236">
        <v>3305.84</v>
      </c>
    </row>
    <row r="4015" spans="21:23">
      <c r="U4015" s="233">
        <f t="shared" si="62"/>
        <v>43800</v>
      </c>
      <c r="V4015" s="234">
        <v>43826</v>
      </c>
      <c r="W4015" s="236">
        <v>3281.4</v>
      </c>
    </row>
    <row r="4016" spans="21:23">
      <c r="U4016" s="233">
        <f t="shared" si="62"/>
        <v>43800</v>
      </c>
      <c r="V4016" s="234">
        <v>43827</v>
      </c>
      <c r="W4016" s="236">
        <v>3294.05</v>
      </c>
    </row>
    <row r="4017" spans="21:23">
      <c r="U4017" s="233">
        <f t="shared" si="62"/>
        <v>43800</v>
      </c>
      <c r="V4017" s="234">
        <v>43828</v>
      </c>
      <c r="W4017" s="236">
        <v>3294.05</v>
      </c>
    </row>
    <row r="4018" spans="21:23">
      <c r="U4018" s="233">
        <f t="shared" si="62"/>
        <v>43800</v>
      </c>
      <c r="V4018" s="234">
        <v>43829</v>
      </c>
      <c r="W4018" s="236">
        <v>3294.05</v>
      </c>
    </row>
    <row r="4019" spans="21:23">
      <c r="U4019" s="233">
        <f t="shared" si="62"/>
        <v>43800</v>
      </c>
      <c r="V4019" s="234">
        <v>43830</v>
      </c>
      <c r="W4019" s="236">
        <v>3277.14</v>
      </c>
    </row>
    <row r="4020" spans="21:23">
      <c r="U4020" s="233">
        <f t="shared" si="62"/>
        <v>43831</v>
      </c>
      <c r="V4020" s="234">
        <v>43831</v>
      </c>
      <c r="W4020" s="236">
        <v>3277.14</v>
      </c>
    </row>
    <row r="4021" spans="21:23">
      <c r="U4021" s="233">
        <f t="shared" si="62"/>
        <v>43831</v>
      </c>
      <c r="V4021" s="234">
        <v>43832</v>
      </c>
      <c r="W4021" s="236">
        <v>3277.14</v>
      </c>
    </row>
    <row r="4022" spans="21:23">
      <c r="U4022" s="233">
        <f t="shared" si="62"/>
        <v>43831</v>
      </c>
      <c r="V4022" s="234">
        <v>43833</v>
      </c>
      <c r="W4022" s="236">
        <v>3258.84</v>
      </c>
    </row>
    <row r="4023" spans="21:23">
      <c r="U4023" s="233">
        <f t="shared" si="62"/>
        <v>43831</v>
      </c>
      <c r="V4023" s="234">
        <v>43834</v>
      </c>
      <c r="W4023" s="236">
        <v>3262.05</v>
      </c>
    </row>
    <row r="4024" spans="21:23">
      <c r="U4024" s="233">
        <f t="shared" si="62"/>
        <v>43831</v>
      </c>
      <c r="V4024" s="234">
        <v>43835</v>
      </c>
      <c r="W4024" s="236">
        <v>3262.05</v>
      </c>
    </row>
    <row r="4025" spans="21:23">
      <c r="U4025" s="233">
        <f t="shared" si="62"/>
        <v>43831</v>
      </c>
      <c r="V4025" s="234">
        <v>43836</v>
      </c>
      <c r="W4025" s="236">
        <v>3262.05</v>
      </c>
    </row>
    <row r="4026" spans="21:23">
      <c r="U4026" s="233">
        <f t="shared" si="62"/>
        <v>43831</v>
      </c>
      <c r="V4026" s="234">
        <v>43837</v>
      </c>
      <c r="W4026" s="236">
        <v>3262.05</v>
      </c>
    </row>
    <row r="4027" spans="21:23">
      <c r="U4027" s="233">
        <f t="shared" si="62"/>
        <v>43831</v>
      </c>
      <c r="V4027" s="234">
        <v>43838</v>
      </c>
      <c r="W4027" s="236">
        <v>3264.26</v>
      </c>
    </row>
    <row r="4028" spans="21:23">
      <c r="U4028" s="233">
        <f t="shared" si="62"/>
        <v>43831</v>
      </c>
      <c r="V4028" s="234">
        <v>43839</v>
      </c>
      <c r="W4028" s="236">
        <v>3254.42</v>
      </c>
    </row>
    <row r="4029" spans="21:23">
      <c r="U4029" s="233">
        <f t="shared" si="62"/>
        <v>43831</v>
      </c>
      <c r="V4029" s="234">
        <v>43840</v>
      </c>
      <c r="W4029" s="236">
        <v>3253.89</v>
      </c>
    </row>
    <row r="4030" spans="21:23">
      <c r="U4030" s="233">
        <f t="shared" si="62"/>
        <v>43831</v>
      </c>
      <c r="V4030" s="234">
        <v>43841</v>
      </c>
      <c r="W4030" s="236">
        <v>3272.62</v>
      </c>
    </row>
    <row r="4031" spans="21:23">
      <c r="U4031" s="233">
        <f t="shared" si="62"/>
        <v>43831</v>
      </c>
      <c r="V4031" s="234">
        <v>43842</v>
      </c>
      <c r="W4031" s="236">
        <v>3272.62</v>
      </c>
    </row>
    <row r="4032" spans="21:23">
      <c r="U4032" s="233">
        <f t="shared" si="62"/>
        <v>43831</v>
      </c>
      <c r="V4032" s="234">
        <v>43843</v>
      </c>
      <c r="W4032" s="236">
        <v>3272.62</v>
      </c>
    </row>
    <row r="4033" spans="21:23">
      <c r="U4033" s="233">
        <f t="shared" si="62"/>
        <v>43831</v>
      </c>
      <c r="V4033" s="234">
        <v>43844</v>
      </c>
      <c r="W4033" s="236">
        <v>3288.05</v>
      </c>
    </row>
    <row r="4034" spans="21:23">
      <c r="U4034" s="233">
        <f t="shared" si="62"/>
        <v>43831</v>
      </c>
      <c r="V4034" s="234">
        <v>43845</v>
      </c>
      <c r="W4034" s="236">
        <v>3278.83</v>
      </c>
    </row>
    <row r="4035" spans="21:23">
      <c r="U4035" s="233">
        <f t="shared" ref="U4035:U4098" si="63">+DATE(YEAR(V4035),MONTH(V4035),1)</f>
        <v>43831</v>
      </c>
      <c r="V4035" s="234">
        <v>43846</v>
      </c>
      <c r="W4035" s="236">
        <v>3296.74</v>
      </c>
    </row>
    <row r="4036" spans="21:23">
      <c r="U4036" s="233">
        <f t="shared" si="63"/>
        <v>43831</v>
      </c>
      <c r="V4036" s="234">
        <v>43847</v>
      </c>
      <c r="W4036" s="236">
        <v>3313.4</v>
      </c>
    </row>
    <row r="4037" spans="21:23">
      <c r="U4037" s="233">
        <f t="shared" si="63"/>
        <v>43831</v>
      </c>
      <c r="V4037" s="234">
        <v>43848</v>
      </c>
      <c r="W4037" s="236">
        <v>3320.77</v>
      </c>
    </row>
    <row r="4038" spans="21:23">
      <c r="U4038" s="233">
        <f t="shared" si="63"/>
        <v>43831</v>
      </c>
      <c r="V4038" s="234">
        <v>43849</v>
      </c>
      <c r="W4038" s="236">
        <v>3320.77</v>
      </c>
    </row>
    <row r="4039" spans="21:23">
      <c r="U4039" s="233">
        <f t="shared" si="63"/>
        <v>43831</v>
      </c>
      <c r="V4039" s="234">
        <v>43850</v>
      </c>
      <c r="W4039" s="236">
        <v>3320.77</v>
      </c>
    </row>
    <row r="4040" spans="21:23">
      <c r="U4040" s="233">
        <f t="shared" si="63"/>
        <v>43831</v>
      </c>
      <c r="V4040" s="234">
        <v>43851</v>
      </c>
      <c r="W4040" s="236">
        <v>3320.77</v>
      </c>
    </row>
    <row r="4041" spans="21:23">
      <c r="U4041" s="233">
        <f t="shared" si="63"/>
        <v>43831</v>
      </c>
      <c r="V4041" s="234">
        <v>43852</v>
      </c>
      <c r="W4041" s="236">
        <v>3347.91</v>
      </c>
    </row>
    <row r="4042" spans="21:23">
      <c r="U4042" s="233">
        <f t="shared" si="63"/>
        <v>43831</v>
      </c>
      <c r="V4042" s="234">
        <v>43853</v>
      </c>
      <c r="W4042" s="236">
        <v>3337.77</v>
      </c>
    </row>
    <row r="4043" spans="21:23">
      <c r="U4043" s="233">
        <f t="shared" si="63"/>
        <v>43831</v>
      </c>
      <c r="V4043" s="234">
        <v>43854</v>
      </c>
      <c r="W4043" s="236">
        <v>3353.76</v>
      </c>
    </row>
    <row r="4044" spans="21:23">
      <c r="U4044" s="233">
        <f t="shared" si="63"/>
        <v>43831</v>
      </c>
      <c r="V4044" s="234">
        <v>43855</v>
      </c>
      <c r="W4044" s="236">
        <v>3366.01</v>
      </c>
    </row>
    <row r="4045" spans="21:23">
      <c r="U4045" s="233">
        <f t="shared" si="63"/>
        <v>43831</v>
      </c>
      <c r="V4045" s="234">
        <v>43856</v>
      </c>
      <c r="W4045" s="236">
        <v>3366.01</v>
      </c>
    </row>
    <row r="4046" spans="21:23">
      <c r="U4046" s="233">
        <f t="shared" si="63"/>
        <v>43831</v>
      </c>
      <c r="V4046" s="234">
        <v>43857</v>
      </c>
      <c r="W4046" s="236">
        <v>3366.01</v>
      </c>
    </row>
    <row r="4047" spans="21:23">
      <c r="U4047" s="233">
        <f t="shared" si="63"/>
        <v>43831</v>
      </c>
      <c r="V4047" s="234">
        <v>43858</v>
      </c>
      <c r="W4047" s="236">
        <v>3398.4</v>
      </c>
    </row>
    <row r="4048" spans="21:23">
      <c r="U4048" s="233">
        <f t="shared" si="63"/>
        <v>43831</v>
      </c>
      <c r="V4048" s="234">
        <v>43859</v>
      </c>
      <c r="W4048" s="236">
        <v>3392.6</v>
      </c>
    </row>
    <row r="4049" spans="21:23">
      <c r="U4049" s="233">
        <f t="shared" si="63"/>
        <v>43831</v>
      </c>
      <c r="V4049" s="234">
        <v>43860</v>
      </c>
      <c r="W4049" s="236">
        <v>3395.1</v>
      </c>
    </row>
    <row r="4050" spans="21:23">
      <c r="U4050" s="233">
        <f t="shared" si="63"/>
        <v>43831</v>
      </c>
      <c r="V4050" s="234">
        <v>43861</v>
      </c>
      <c r="W4050" s="236">
        <v>3411.45</v>
      </c>
    </row>
    <row r="4051" spans="21:23">
      <c r="U4051" s="233">
        <f t="shared" si="63"/>
        <v>43862</v>
      </c>
      <c r="V4051" s="234">
        <v>43862</v>
      </c>
      <c r="W4051" s="236">
        <v>3423.24</v>
      </c>
    </row>
    <row r="4052" spans="21:23">
      <c r="U4052" s="233">
        <f t="shared" si="63"/>
        <v>43862</v>
      </c>
      <c r="V4052" s="234">
        <v>43863</v>
      </c>
      <c r="W4052" s="236">
        <v>3423.24</v>
      </c>
    </row>
    <row r="4053" spans="21:23">
      <c r="U4053" s="233">
        <f t="shared" si="63"/>
        <v>43862</v>
      </c>
      <c r="V4053" s="234">
        <v>43864</v>
      </c>
      <c r="W4053" s="236">
        <v>3423.24</v>
      </c>
    </row>
    <row r="4054" spans="21:23">
      <c r="U4054" s="233">
        <f t="shared" si="63"/>
        <v>43862</v>
      </c>
      <c r="V4054" s="234">
        <v>43865</v>
      </c>
      <c r="W4054" s="236">
        <v>3401.56</v>
      </c>
    </row>
    <row r="4055" spans="21:23">
      <c r="U4055" s="233">
        <f t="shared" si="63"/>
        <v>43862</v>
      </c>
      <c r="V4055" s="234">
        <v>43866</v>
      </c>
      <c r="W4055" s="236">
        <v>3368.87</v>
      </c>
    </row>
    <row r="4056" spans="21:23">
      <c r="U4056" s="233">
        <f t="shared" si="63"/>
        <v>43862</v>
      </c>
      <c r="V4056" s="234">
        <v>43867</v>
      </c>
      <c r="W4056" s="236">
        <v>3355.44</v>
      </c>
    </row>
    <row r="4057" spans="21:23">
      <c r="U4057" s="233">
        <f t="shared" si="63"/>
        <v>43862</v>
      </c>
      <c r="V4057" s="234">
        <v>43868</v>
      </c>
      <c r="W4057" s="236">
        <v>3378.43</v>
      </c>
    </row>
    <row r="4058" spans="21:23">
      <c r="U4058" s="233">
        <f t="shared" si="63"/>
        <v>43862</v>
      </c>
      <c r="V4058" s="234">
        <v>43869</v>
      </c>
      <c r="W4058" s="236">
        <v>3408.35</v>
      </c>
    </row>
    <row r="4059" spans="21:23">
      <c r="U4059" s="233">
        <f t="shared" si="63"/>
        <v>43862</v>
      </c>
      <c r="V4059" s="234">
        <v>43870</v>
      </c>
      <c r="W4059" s="236">
        <v>3408.35</v>
      </c>
    </row>
    <row r="4060" spans="21:23">
      <c r="U4060" s="233">
        <f t="shared" si="63"/>
        <v>43862</v>
      </c>
      <c r="V4060" s="234">
        <v>43871</v>
      </c>
      <c r="W4060" s="236">
        <v>3408.35</v>
      </c>
    </row>
    <row r="4061" spans="21:23">
      <c r="U4061" s="233">
        <f t="shared" si="63"/>
        <v>43862</v>
      </c>
      <c r="V4061" s="234">
        <v>43872</v>
      </c>
      <c r="W4061" s="236">
        <v>3440.96</v>
      </c>
    </row>
    <row r="4062" spans="21:23">
      <c r="U4062" s="233">
        <f t="shared" si="63"/>
        <v>43862</v>
      </c>
      <c r="V4062" s="234">
        <v>43873</v>
      </c>
      <c r="W4062" s="236">
        <v>3432.89</v>
      </c>
    </row>
    <row r="4063" spans="21:23">
      <c r="U4063" s="233">
        <f t="shared" si="63"/>
        <v>43862</v>
      </c>
      <c r="V4063" s="234">
        <v>43874</v>
      </c>
      <c r="W4063" s="236">
        <v>3394.8</v>
      </c>
    </row>
    <row r="4064" spans="21:23">
      <c r="U4064" s="233">
        <f t="shared" si="63"/>
        <v>43862</v>
      </c>
      <c r="V4064" s="234">
        <v>43875</v>
      </c>
      <c r="W4064" s="236">
        <v>3385.11</v>
      </c>
    </row>
    <row r="4065" spans="21:23">
      <c r="U4065" s="233">
        <f t="shared" si="63"/>
        <v>43862</v>
      </c>
      <c r="V4065" s="234">
        <v>43876</v>
      </c>
      <c r="W4065" s="236">
        <v>3378.29</v>
      </c>
    </row>
    <row r="4066" spans="21:23">
      <c r="U4066" s="233">
        <f t="shared" si="63"/>
        <v>43862</v>
      </c>
      <c r="V4066" s="234">
        <v>43877</v>
      </c>
      <c r="W4066" s="236">
        <v>3378.29</v>
      </c>
    </row>
    <row r="4067" spans="21:23">
      <c r="U4067" s="233">
        <f t="shared" si="63"/>
        <v>43862</v>
      </c>
      <c r="V4067" s="234">
        <v>43878</v>
      </c>
      <c r="W4067" s="236">
        <v>3378.29</v>
      </c>
    </row>
    <row r="4068" spans="21:23">
      <c r="U4068" s="233">
        <f t="shared" si="63"/>
        <v>43862</v>
      </c>
      <c r="V4068" s="234">
        <v>43879</v>
      </c>
      <c r="W4068" s="236">
        <v>3378.29</v>
      </c>
    </row>
    <row r="4069" spans="21:23">
      <c r="U4069" s="233">
        <f t="shared" si="63"/>
        <v>43862</v>
      </c>
      <c r="V4069" s="234">
        <v>43880</v>
      </c>
      <c r="W4069" s="236">
        <v>3410.24</v>
      </c>
    </row>
    <row r="4070" spans="21:23">
      <c r="U4070" s="233">
        <f t="shared" si="63"/>
        <v>43862</v>
      </c>
      <c r="V4070" s="234">
        <v>43881</v>
      </c>
      <c r="W4070" s="236">
        <v>3400.98</v>
      </c>
    </row>
    <row r="4071" spans="21:23">
      <c r="U4071" s="233">
        <f t="shared" si="63"/>
        <v>43862</v>
      </c>
      <c r="V4071" s="234">
        <v>43882</v>
      </c>
      <c r="W4071" s="236">
        <v>3403.5</v>
      </c>
    </row>
    <row r="4072" spans="21:23">
      <c r="U4072" s="233">
        <f t="shared" si="63"/>
        <v>43862</v>
      </c>
      <c r="V4072" s="234">
        <v>43883</v>
      </c>
      <c r="W4072" s="236">
        <v>3398.05</v>
      </c>
    </row>
    <row r="4073" spans="21:23">
      <c r="U4073" s="233">
        <f t="shared" si="63"/>
        <v>43862</v>
      </c>
      <c r="V4073" s="234">
        <v>43884</v>
      </c>
      <c r="W4073" s="236">
        <v>3398.05</v>
      </c>
    </row>
    <row r="4074" spans="21:23">
      <c r="U4074" s="233">
        <f t="shared" si="63"/>
        <v>43862</v>
      </c>
      <c r="V4074" s="234">
        <v>43885</v>
      </c>
      <c r="W4074" s="236">
        <v>3398.05</v>
      </c>
    </row>
    <row r="4075" spans="21:23">
      <c r="U4075" s="233">
        <f t="shared" si="63"/>
        <v>43862</v>
      </c>
      <c r="V4075" s="234">
        <v>43886</v>
      </c>
      <c r="W4075" s="236">
        <v>3431.6</v>
      </c>
    </row>
    <row r="4076" spans="21:23">
      <c r="U4076" s="233">
        <f t="shared" si="63"/>
        <v>43862</v>
      </c>
      <c r="V4076" s="234">
        <v>43887</v>
      </c>
      <c r="W4076" s="236">
        <v>3425.22</v>
      </c>
    </row>
    <row r="4077" spans="21:23">
      <c r="U4077" s="233">
        <f t="shared" si="63"/>
        <v>43862</v>
      </c>
      <c r="V4077" s="234">
        <v>43888</v>
      </c>
      <c r="W4077" s="236">
        <v>3441.88</v>
      </c>
    </row>
    <row r="4078" spans="21:23">
      <c r="U4078" s="233">
        <f t="shared" si="63"/>
        <v>43862</v>
      </c>
      <c r="V4078" s="234">
        <v>43889</v>
      </c>
      <c r="W4078" s="236">
        <v>3507.11</v>
      </c>
    </row>
    <row r="4079" spans="21:23">
      <c r="U4079" s="233">
        <f t="shared" si="63"/>
        <v>43862</v>
      </c>
      <c r="V4079" s="234">
        <v>43890</v>
      </c>
      <c r="W4079" s="236">
        <v>3539.86</v>
      </c>
    </row>
    <row r="4080" spans="21:23">
      <c r="U4080" s="233">
        <f t="shared" si="63"/>
        <v>43891</v>
      </c>
      <c r="V4080" s="234">
        <v>43891</v>
      </c>
      <c r="W4080" s="236">
        <v>3539.86</v>
      </c>
    </row>
    <row r="4081" spans="21:23">
      <c r="U4081" s="233">
        <f t="shared" si="63"/>
        <v>43891</v>
      </c>
      <c r="V4081" s="234">
        <v>43892</v>
      </c>
      <c r="W4081" s="236">
        <v>3539.86</v>
      </c>
    </row>
    <row r="4082" spans="21:23">
      <c r="U4082" s="233">
        <f t="shared" si="63"/>
        <v>43891</v>
      </c>
      <c r="V4082" s="234">
        <v>43893</v>
      </c>
      <c r="W4082" s="236">
        <v>3512.17</v>
      </c>
    </row>
    <row r="4083" spans="21:23">
      <c r="U4083" s="233">
        <f t="shared" si="63"/>
        <v>43891</v>
      </c>
      <c r="V4083" s="234">
        <v>43894</v>
      </c>
      <c r="W4083" s="236">
        <v>3455.56</v>
      </c>
    </row>
    <row r="4084" spans="21:23">
      <c r="U4084" s="233">
        <f t="shared" si="63"/>
        <v>43891</v>
      </c>
      <c r="V4084" s="234">
        <v>43895</v>
      </c>
      <c r="W4084" s="236">
        <v>3458.45</v>
      </c>
    </row>
    <row r="4085" spans="21:23">
      <c r="U4085" s="233">
        <f t="shared" si="63"/>
        <v>43891</v>
      </c>
      <c r="V4085" s="234">
        <v>43896</v>
      </c>
      <c r="W4085" s="236">
        <v>3522.41</v>
      </c>
    </row>
    <row r="4086" spans="21:23">
      <c r="U4086" s="233">
        <f t="shared" si="63"/>
        <v>43891</v>
      </c>
      <c r="V4086" s="234">
        <v>43897</v>
      </c>
      <c r="W4086" s="236">
        <v>3584.58</v>
      </c>
    </row>
    <row r="4087" spans="21:23">
      <c r="U4087" s="233">
        <f t="shared" si="63"/>
        <v>43891</v>
      </c>
      <c r="V4087" s="234">
        <v>43898</v>
      </c>
      <c r="W4087" s="236">
        <v>3584.58</v>
      </c>
    </row>
    <row r="4088" spans="21:23">
      <c r="U4088" s="233">
        <f t="shared" si="63"/>
        <v>43891</v>
      </c>
      <c r="V4088" s="234">
        <v>43899</v>
      </c>
      <c r="W4088" s="236">
        <v>3584.58</v>
      </c>
    </row>
    <row r="4089" spans="21:23">
      <c r="U4089" s="233">
        <f t="shared" si="63"/>
        <v>43891</v>
      </c>
      <c r="V4089" s="234">
        <v>43900</v>
      </c>
      <c r="W4089" s="236">
        <v>3803.6</v>
      </c>
    </row>
    <row r="4090" spans="21:23">
      <c r="U4090" s="233">
        <f t="shared" si="63"/>
        <v>43891</v>
      </c>
      <c r="V4090" s="234">
        <v>43901</v>
      </c>
      <c r="W4090" s="236">
        <v>3780.39</v>
      </c>
    </row>
    <row r="4091" spans="21:23">
      <c r="U4091" s="233">
        <f t="shared" si="63"/>
        <v>43891</v>
      </c>
      <c r="V4091" s="234">
        <v>43902</v>
      </c>
      <c r="W4091" s="236">
        <v>3835.15</v>
      </c>
    </row>
    <row r="4092" spans="21:23">
      <c r="U4092" s="233">
        <f t="shared" si="63"/>
        <v>43891</v>
      </c>
      <c r="V4092" s="234">
        <v>43903</v>
      </c>
      <c r="W4092" s="236">
        <v>4034.66</v>
      </c>
    </row>
    <row r="4093" spans="21:23">
      <c r="U4093" s="233">
        <f t="shared" si="63"/>
        <v>43891</v>
      </c>
      <c r="V4093" s="234">
        <v>43904</v>
      </c>
      <c r="W4093" s="236">
        <v>3941.92</v>
      </c>
    </row>
    <row r="4094" spans="21:23">
      <c r="U4094" s="233">
        <f t="shared" si="63"/>
        <v>43891</v>
      </c>
      <c r="V4094" s="234">
        <v>43905</v>
      </c>
      <c r="W4094" s="236">
        <v>3941.92</v>
      </c>
    </row>
    <row r="4095" spans="21:23">
      <c r="U4095" s="233">
        <f t="shared" si="63"/>
        <v>43891</v>
      </c>
      <c r="V4095" s="234">
        <v>43906</v>
      </c>
      <c r="W4095" s="236">
        <v>3941.92</v>
      </c>
    </row>
    <row r="4096" spans="21:23">
      <c r="U4096" s="233">
        <f t="shared" si="63"/>
        <v>43891</v>
      </c>
      <c r="V4096" s="234">
        <v>43907</v>
      </c>
      <c r="W4096" s="236">
        <v>4099.93</v>
      </c>
    </row>
    <row r="4097" spans="21:23">
      <c r="U4097" s="233">
        <f t="shared" si="63"/>
        <v>43891</v>
      </c>
      <c r="V4097" s="234">
        <v>43908</v>
      </c>
      <c r="W4097" s="236">
        <v>4044.55</v>
      </c>
    </row>
    <row r="4098" spans="21:23">
      <c r="U4098" s="233">
        <f t="shared" si="63"/>
        <v>43891</v>
      </c>
      <c r="V4098" s="234">
        <v>43909</v>
      </c>
      <c r="W4098" s="236">
        <v>4128.38</v>
      </c>
    </row>
    <row r="4099" spans="21:23">
      <c r="U4099" s="233">
        <f t="shared" ref="U4099:U4162" si="64">+DATE(YEAR(V4099),MONTH(V4099),1)</f>
        <v>43891</v>
      </c>
      <c r="V4099" s="234">
        <v>43910</v>
      </c>
      <c r="W4099" s="236">
        <v>4153.91</v>
      </c>
    </row>
    <row r="4100" spans="21:23">
      <c r="U4100" s="233">
        <f t="shared" si="64"/>
        <v>43891</v>
      </c>
      <c r="V4100" s="234">
        <v>43911</v>
      </c>
      <c r="W4100" s="236">
        <v>4079.96</v>
      </c>
    </row>
    <row r="4101" spans="21:23">
      <c r="U4101" s="233">
        <f t="shared" si="64"/>
        <v>43891</v>
      </c>
      <c r="V4101" s="234">
        <v>43912</v>
      </c>
      <c r="W4101" s="236">
        <v>4079.96</v>
      </c>
    </row>
    <row r="4102" spans="21:23">
      <c r="U4102" s="233">
        <f t="shared" si="64"/>
        <v>43891</v>
      </c>
      <c r="V4102" s="234">
        <v>43913</v>
      </c>
      <c r="W4102" s="236">
        <v>4079.96</v>
      </c>
    </row>
    <row r="4103" spans="21:23">
      <c r="U4103" s="233">
        <f t="shared" si="64"/>
        <v>43891</v>
      </c>
      <c r="V4103" s="234">
        <v>43914</v>
      </c>
      <c r="W4103" s="236">
        <v>4079.96</v>
      </c>
    </row>
    <row r="4104" spans="21:23">
      <c r="U4104" s="233">
        <f t="shared" si="64"/>
        <v>43891</v>
      </c>
      <c r="V4104" s="234">
        <v>43915</v>
      </c>
      <c r="W4104" s="236">
        <v>4104.8999999999996</v>
      </c>
    </row>
    <row r="4105" spans="21:23">
      <c r="U4105" s="233">
        <f t="shared" si="64"/>
        <v>43891</v>
      </c>
      <c r="V4105" s="234">
        <v>43916</v>
      </c>
      <c r="W4105" s="236">
        <v>4086.34</v>
      </c>
    </row>
    <row r="4106" spans="21:23">
      <c r="U4106" s="233">
        <f t="shared" si="64"/>
        <v>43891</v>
      </c>
      <c r="V4106" s="234">
        <v>43917</v>
      </c>
      <c r="W4106" s="236">
        <v>3995.83</v>
      </c>
    </row>
    <row r="4107" spans="21:23">
      <c r="U4107" s="233">
        <f t="shared" si="64"/>
        <v>43891</v>
      </c>
      <c r="V4107" s="234">
        <v>43918</v>
      </c>
      <c r="W4107" s="236">
        <v>4042.8</v>
      </c>
    </row>
    <row r="4108" spans="21:23">
      <c r="U4108" s="233">
        <f t="shared" si="64"/>
        <v>43891</v>
      </c>
      <c r="V4108" s="234">
        <v>43919</v>
      </c>
      <c r="W4108" s="236">
        <v>4042.8</v>
      </c>
    </row>
    <row r="4109" spans="21:23">
      <c r="U4109" s="233">
        <f t="shared" si="64"/>
        <v>43891</v>
      </c>
      <c r="V4109" s="234">
        <v>43920</v>
      </c>
      <c r="W4109" s="236">
        <v>4042.8</v>
      </c>
    </row>
    <row r="4110" spans="21:23">
      <c r="U4110" s="233">
        <f t="shared" si="64"/>
        <v>43891</v>
      </c>
      <c r="V4110" s="234">
        <v>43921</v>
      </c>
      <c r="W4110" s="236">
        <v>4064.81</v>
      </c>
    </row>
    <row r="4111" spans="21:23">
      <c r="U4111" s="233">
        <f t="shared" si="64"/>
        <v>43922</v>
      </c>
      <c r="V4111" s="234">
        <v>43922</v>
      </c>
      <c r="W4111" s="236">
        <v>4054.54</v>
      </c>
    </row>
    <row r="4112" spans="21:23">
      <c r="U4112" s="233">
        <f t="shared" si="64"/>
        <v>43922</v>
      </c>
      <c r="V4112" s="234">
        <v>43923</v>
      </c>
      <c r="W4112" s="236">
        <v>4081.06</v>
      </c>
    </row>
    <row r="4113" spans="21:23">
      <c r="U4113" s="233">
        <f t="shared" si="64"/>
        <v>43922</v>
      </c>
      <c r="V4113" s="234">
        <v>43924</v>
      </c>
      <c r="W4113" s="236">
        <v>4065.5</v>
      </c>
    </row>
    <row r="4114" spans="21:23">
      <c r="U4114" s="233">
        <f t="shared" si="64"/>
        <v>43922</v>
      </c>
      <c r="V4114" s="234">
        <v>43925</v>
      </c>
      <c r="W4114" s="236">
        <v>4008.78</v>
      </c>
    </row>
    <row r="4115" spans="21:23">
      <c r="U4115" s="233">
        <f t="shared" si="64"/>
        <v>43922</v>
      </c>
      <c r="V4115" s="234">
        <v>43926</v>
      </c>
      <c r="W4115" s="236">
        <v>4008.78</v>
      </c>
    </row>
    <row r="4116" spans="21:23">
      <c r="U4116" s="233">
        <f t="shared" si="64"/>
        <v>43922</v>
      </c>
      <c r="V4116" s="234">
        <v>43927</v>
      </c>
      <c r="W4116" s="236">
        <v>4008.78</v>
      </c>
    </row>
    <row r="4117" spans="21:23">
      <c r="U4117" s="233">
        <f t="shared" si="64"/>
        <v>43922</v>
      </c>
      <c r="V4117" s="234">
        <v>43928</v>
      </c>
      <c r="W4117" s="236">
        <v>3978.38</v>
      </c>
    </row>
    <row r="4118" spans="21:23">
      <c r="U4118" s="233">
        <f t="shared" si="64"/>
        <v>43922</v>
      </c>
      <c r="V4118" s="234">
        <v>43929</v>
      </c>
      <c r="W4118" s="236">
        <v>3910.15</v>
      </c>
    </row>
    <row r="4119" spans="21:23">
      <c r="U4119" s="233">
        <f t="shared" si="64"/>
        <v>43922</v>
      </c>
      <c r="V4119" s="234">
        <v>43930</v>
      </c>
      <c r="W4119" s="236">
        <v>3886.79</v>
      </c>
    </row>
    <row r="4120" spans="21:23">
      <c r="U4120" s="233">
        <f t="shared" si="64"/>
        <v>43922</v>
      </c>
      <c r="V4120" s="234">
        <v>43931</v>
      </c>
      <c r="W4120" s="236">
        <v>3886.79</v>
      </c>
    </row>
    <row r="4121" spans="21:23">
      <c r="U4121" s="233">
        <f t="shared" si="64"/>
        <v>43922</v>
      </c>
      <c r="V4121" s="234">
        <v>43932</v>
      </c>
      <c r="W4121" s="236">
        <v>3886.79</v>
      </c>
    </row>
    <row r="4122" spans="21:23">
      <c r="U4122" s="233">
        <f t="shared" si="64"/>
        <v>43922</v>
      </c>
      <c r="V4122" s="234">
        <v>43933</v>
      </c>
      <c r="W4122" s="236">
        <v>3886.79</v>
      </c>
    </row>
    <row r="4123" spans="21:23">
      <c r="U4123" s="233">
        <f t="shared" si="64"/>
        <v>43922</v>
      </c>
      <c r="V4123" s="234">
        <v>43934</v>
      </c>
      <c r="W4123" s="236">
        <v>3886.79</v>
      </c>
    </row>
    <row r="4124" spans="21:23">
      <c r="U4124" s="233">
        <f t="shared" si="64"/>
        <v>43922</v>
      </c>
      <c r="V4124" s="238">
        <v>43935</v>
      </c>
      <c r="W4124" s="239">
        <v>3870.31</v>
      </c>
    </row>
    <row r="4125" spans="21:23">
      <c r="U4125" s="233">
        <f t="shared" si="64"/>
        <v>43922</v>
      </c>
      <c r="V4125" s="238">
        <v>43936</v>
      </c>
      <c r="W4125" s="239">
        <v>3858.21</v>
      </c>
    </row>
    <row r="4126" spans="21:23">
      <c r="U4126" s="233">
        <f t="shared" si="64"/>
        <v>43922</v>
      </c>
      <c r="V4126" s="238">
        <v>43937</v>
      </c>
      <c r="W4126" s="239">
        <v>3920.83</v>
      </c>
    </row>
    <row r="4127" spans="21:23">
      <c r="U4127" s="233">
        <f t="shared" si="64"/>
        <v>43922</v>
      </c>
      <c r="V4127" s="238">
        <v>43938</v>
      </c>
      <c r="W4127" s="239">
        <v>3942.92</v>
      </c>
    </row>
    <row r="4128" spans="21:23">
      <c r="U4128" s="233">
        <f t="shared" si="64"/>
        <v>43922</v>
      </c>
      <c r="V4128" s="238">
        <v>43939</v>
      </c>
      <c r="W4128" s="239">
        <v>3973.06</v>
      </c>
    </row>
    <row r="4129" spans="21:23">
      <c r="U4129" s="233">
        <f t="shared" si="64"/>
        <v>43922</v>
      </c>
      <c r="V4129" s="238">
        <v>43940</v>
      </c>
      <c r="W4129" s="239">
        <v>3973.06</v>
      </c>
    </row>
    <row r="4130" spans="21:23">
      <c r="U4130" s="233">
        <f t="shared" si="64"/>
        <v>43922</v>
      </c>
      <c r="V4130" s="238">
        <v>43941</v>
      </c>
      <c r="W4130" s="239">
        <v>3973.06</v>
      </c>
    </row>
    <row r="4131" spans="21:23">
      <c r="U4131" s="233">
        <f t="shared" si="64"/>
        <v>43922</v>
      </c>
      <c r="V4131" s="238">
        <v>43942</v>
      </c>
      <c r="W4131" s="239">
        <v>3967.76</v>
      </c>
    </row>
    <row r="4132" spans="21:23">
      <c r="U4132" s="233">
        <f t="shared" si="64"/>
        <v>43922</v>
      </c>
      <c r="V4132" s="238">
        <v>43943</v>
      </c>
      <c r="W4132" s="239">
        <v>4045.01</v>
      </c>
    </row>
    <row r="4133" spans="21:23">
      <c r="U4133" s="233">
        <f t="shared" si="64"/>
        <v>43922</v>
      </c>
      <c r="V4133" s="238">
        <v>43944</v>
      </c>
      <c r="W4133" s="239">
        <v>4037.95</v>
      </c>
    </row>
    <row r="4134" spans="21:23">
      <c r="U4134" s="233">
        <f t="shared" si="64"/>
        <v>43922</v>
      </c>
      <c r="V4134" s="238">
        <v>43945</v>
      </c>
      <c r="W4134" s="239">
        <v>4020.94</v>
      </c>
    </row>
    <row r="4135" spans="21:23">
      <c r="U4135" s="233">
        <f t="shared" si="64"/>
        <v>43922</v>
      </c>
      <c r="V4135" s="238">
        <v>43946</v>
      </c>
      <c r="W4135" s="239">
        <v>4039.87</v>
      </c>
    </row>
    <row r="4136" spans="21:23">
      <c r="U4136" s="233">
        <f t="shared" si="64"/>
        <v>43922</v>
      </c>
      <c r="V4136" s="238">
        <v>43947</v>
      </c>
      <c r="W4136" s="239">
        <v>4039.87</v>
      </c>
    </row>
    <row r="4137" spans="21:23">
      <c r="U4137" s="233">
        <f t="shared" si="64"/>
        <v>43922</v>
      </c>
      <c r="V4137" s="238">
        <v>43948</v>
      </c>
      <c r="W4137" s="239">
        <v>4039.87</v>
      </c>
    </row>
    <row r="4138" spans="21:23">
      <c r="U4138" s="233">
        <f t="shared" si="64"/>
        <v>43922</v>
      </c>
      <c r="V4138" s="238">
        <v>43949</v>
      </c>
      <c r="W4138" s="239">
        <v>4039.83</v>
      </c>
    </row>
    <row r="4139" spans="21:23">
      <c r="U4139" s="233">
        <f t="shared" si="64"/>
        <v>43922</v>
      </c>
      <c r="V4139" s="238">
        <v>43950</v>
      </c>
      <c r="W4139" s="239">
        <v>4046.04</v>
      </c>
    </row>
    <row r="4140" spans="21:23">
      <c r="U4140" s="233">
        <f t="shared" si="64"/>
        <v>43922</v>
      </c>
      <c r="V4140" s="238">
        <v>43951</v>
      </c>
      <c r="W4140" s="239">
        <v>3983.29</v>
      </c>
    </row>
    <row r="4141" spans="21:23">
      <c r="U4141" s="233">
        <f t="shared" si="64"/>
        <v>43952</v>
      </c>
      <c r="V4141" s="238">
        <v>43952</v>
      </c>
      <c r="W4141" s="239">
        <v>3932.72</v>
      </c>
    </row>
    <row r="4142" spans="21:23">
      <c r="U4142" s="233">
        <f t="shared" si="64"/>
        <v>43952</v>
      </c>
      <c r="V4142" s="238">
        <v>43953</v>
      </c>
      <c r="W4142" s="239">
        <v>3932.72</v>
      </c>
    </row>
    <row r="4143" spans="21:23">
      <c r="U4143" s="233">
        <f t="shared" si="64"/>
        <v>43952</v>
      </c>
      <c r="V4143" s="238">
        <v>43954</v>
      </c>
      <c r="W4143" s="239">
        <v>3932.72</v>
      </c>
    </row>
    <row r="4144" spans="21:23">
      <c r="U4144" s="233">
        <f t="shared" si="64"/>
        <v>43952</v>
      </c>
      <c r="V4144" s="238">
        <v>43955</v>
      </c>
      <c r="W4144" s="239">
        <v>3932.72</v>
      </c>
    </row>
    <row r="4145" spans="21:23">
      <c r="U4145" s="233">
        <f t="shared" si="64"/>
        <v>43952</v>
      </c>
      <c r="V4145" s="238">
        <v>43956</v>
      </c>
      <c r="W4145" s="239">
        <v>3990.1</v>
      </c>
    </row>
    <row r="4146" spans="21:23">
      <c r="U4146" s="233">
        <f t="shared" si="64"/>
        <v>43952</v>
      </c>
      <c r="V4146" s="238">
        <v>43957</v>
      </c>
      <c r="W4146" s="239">
        <v>3926.07</v>
      </c>
    </row>
    <row r="4147" spans="21:23">
      <c r="U4147" s="233">
        <f t="shared" si="64"/>
        <v>43952</v>
      </c>
      <c r="V4147" s="238">
        <v>43958</v>
      </c>
      <c r="W4147" s="239">
        <v>3961.66</v>
      </c>
    </row>
    <row r="4148" spans="21:23">
      <c r="U4148" s="233">
        <f t="shared" si="64"/>
        <v>43952</v>
      </c>
      <c r="V4148" s="238">
        <v>43959</v>
      </c>
      <c r="W4148" s="239">
        <v>3924.54</v>
      </c>
    </row>
    <row r="4149" spans="21:23">
      <c r="U4149" s="233">
        <f t="shared" si="64"/>
        <v>43952</v>
      </c>
      <c r="V4149" s="238">
        <v>43960</v>
      </c>
      <c r="W4149" s="239">
        <v>3882.27</v>
      </c>
    </row>
    <row r="4150" spans="21:23">
      <c r="U4150" s="233">
        <f t="shared" si="64"/>
        <v>43952</v>
      </c>
      <c r="V4150" s="238">
        <v>43961</v>
      </c>
      <c r="W4150" s="239">
        <v>3882.27</v>
      </c>
    </row>
    <row r="4151" spans="21:23">
      <c r="U4151" s="233">
        <f t="shared" si="64"/>
        <v>43952</v>
      </c>
      <c r="V4151" s="238">
        <v>43962</v>
      </c>
      <c r="W4151" s="239">
        <v>3882.27</v>
      </c>
    </row>
    <row r="4152" spans="21:23">
      <c r="U4152" s="233">
        <f t="shared" si="64"/>
        <v>43952</v>
      </c>
      <c r="V4152" s="238">
        <v>43963</v>
      </c>
      <c r="W4152" s="239">
        <v>3901.34</v>
      </c>
    </row>
    <row r="4153" spans="21:23">
      <c r="U4153" s="233">
        <f t="shared" si="64"/>
        <v>43952</v>
      </c>
      <c r="V4153" s="238">
        <v>43964</v>
      </c>
      <c r="W4153" s="239">
        <v>3880.48</v>
      </c>
    </row>
    <row r="4154" spans="21:23">
      <c r="U4154" s="233">
        <f t="shared" si="64"/>
        <v>43952</v>
      </c>
      <c r="V4154" s="238">
        <v>43965</v>
      </c>
      <c r="W4154" s="239">
        <v>3901.3</v>
      </c>
    </row>
    <row r="4155" spans="21:23">
      <c r="U4155" s="233">
        <f t="shared" si="64"/>
        <v>43952</v>
      </c>
      <c r="V4155" s="238">
        <v>43966</v>
      </c>
      <c r="W4155" s="239">
        <v>3947.79</v>
      </c>
    </row>
    <row r="4156" spans="21:23">
      <c r="U4156" s="233">
        <f t="shared" si="64"/>
        <v>43952</v>
      </c>
      <c r="V4156" s="238">
        <v>43967</v>
      </c>
      <c r="W4156" s="239">
        <v>3926.06</v>
      </c>
    </row>
    <row r="4157" spans="21:23">
      <c r="U4157" s="233">
        <f t="shared" si="64"/>
        <v>43952</v>
      </c>
      <c r="V4157" s="238">
        <v>43968</v>
      </c>
      <c r="W4157" s="239">
        <v>3926.06</v>
      </c>
    </row>
    <row r="4158" spans="21:23">
      <c r="U4158" s="233">
        <f t="shared" si="64"/>
        <v>43952</v>
      </c>
      <c r="V4158" s="238">
        <v>43969</v>
      </c>
      <c r="W4158" s="239">
        <v>3926.06</v>
      </c>
    </row>
    <row r="4159" spans="21:23">
      <c r="U4159" s="233">
        <f t="shared" si="64"/>
        <v>43952</v>
      </c>
      <c r="V4159" s="238">
        <v>43970</v>
      </c>
      <c r="W4159" s="239">
        <v>3851.07</v>
      </c>
    </row>
    <row r="4160" spans="21:23">
      <c r="U4160" s="233">
        <f t="shared" si="64"/>
        <v>43952</v>
      </c>
      <c r="V4160" s="238">
        <v>43971</v>
      </c>
      <c r="W4160" s="239">
        <v>3824.3</v>
      </c>
    </row>
    <row r="4161" spans="21:23">
      <c r="U4161" s="233">
        <f t="shared" si="64"/>
        <v>43952</v>
      </c>
      <c r="V4161" s="238">
        <v>43972</v>
      </c>
      <c r="W4161" s="239">
        <v>3804.12</v>
      </c>
    </row>
    <row r="4162" spans="21:23">
      <c r="U4162" s="233">
        <f t="shared" si="64"/>
        <v>43952</v>
      </c>
      <c r="V4162" s="238">
        <v>43973</v>
      </c>
      <c r="W4162" s="239">
        <v>3774.25</v>
      </c>
    </row>
    <row r="4163" spans="21:23">
      <c r="U4163" s="233">
        <f t="shared" ref="U4163:U4226" si="65">+DATE(YEAR(V4163),MONTH(V4163),1)</f>
        <v>43952</v>
      </c>
      <c r="V4163" s="238">
        <v>43974</v>
      </c>
      <c r="W4163" s="239">
        <v>3782.66</v>
      </c>
    </row>
    <row r="4164" spans="21:23">
      <c r="U4164" s="233">
        <f t="shared" si="65"/>
        <v>43952</v>
      </c>
      <c r="V4164" s="238">
        <v>43975</v>
      </c>
      <c r="W4164" s="239">
        <v>3782.66</v>
      </c>
    </row>
    <row r="4165" spans="21:23">
      <c r="U4165" s="233">
        <f t="shared" si="65"/>
        <v>43952</v>
      </c>
      <c r="V4165" s="238">
        <v>43976</v>
      </c>
      <c r="W4165" s="239">
        <v>3782.66</v>
      </c>
    </row>
    <row r="4166" spans="21:23">
      <c r="U4166" s="233">
        <f t="shared" si="65"/>
        <v>43952</v>
      </c>
      <c r="V4166" s="238">
        <v>43977</v>
      </c>
      <c r="W4166" s="239">
        <v>3782.66</v>
      </c>
    </row>
    <row r="4167" spans="21:23">
      <c r="U4167" s="233">
        <f t="shared" si="65"/>
        <v>43952</v>
      </c>
      <c r="V4167" s="238">
        <v>43978</v>
      </c>
      <c r="W4167" s="239">
        <v>3725.56</v>
      </c>
    </row>
    <row r="4168" spans="21:23">
      <c r="U4168" s="233">
        <f t="shared" si="65"/>
        <v>43952</v>
      </c>
      <c r="V4168" s="238">
        <v>43979</v>
      </c>
      <c r="W4168" s="239">
        <v>3743.79</v>
      </c>
    </row>
    <row r="4169" spans="21:23">
      <c r="U4169" s="233">
        <f t="shared" si="65"/>
        <v>43952</v>
      </c>
      <c r="V4169" s="238">
        <v>43980</v>
      </c>
      <c r="W4169" s="239">
        <v>3723.42</v>
      </c>
    </row>
    <row r="4170" spans="21:23">
      <c r="U4170" s="233">
        <f t="shared" si="65"/>
        <v>43952</v>
      </c>
      <c r="V4170" s="238">
        <v>43981</v>
      </c>
      <c r="W4170" s="239">
        <v>3718.82</v>
      </c>
    </row>
    <row r="4171" spans="21:23">
      <c r="U4171" s="233">
        <f t="shared" si="65"/>
        <v>43952</v>
      </c>
      <c r="V4171" s="238">
        <v>43982</v>
      </c>
      <c r="W4171" s="239">
        <v>3718.82</v>
      </c>
    </row>
    <row r="4172" spans="21:23">
      <c r="U4172" s="233">
        <f t="shared" si="65"/>
        <v>43983</v>
      </c>
      <c r="V4172" s="238">
        <v>43983</v>
      </c>
      <c r="W4172" s="239">
        <v>3718.82</v>
      </c>
    </row>
    <row r="4173" spans="21:23">
      <c r="U4173" s="233">
        <f t="shared" si="65"/>
        <v>43983</v>
      </c>
      <c r="V4173" s="238">
        <v>43984</v>
      </c>
      <c r="W4173" s="239">
        <v>3716.35</v>
      </c>
    </row>
    <row r="4174" spans="21:23">
      <c r="U4174" s="233">
        <f t="shared" si="65"/>
        <v>43983</v>
      </c>
      <c r="V4174" s="238">
        <v>43985</v>
      </c>
      <c r="W4174" s="239">
        <v>3651.42</v>
      </c>
    </row>
    <row r="4175" spans="21:23">
      <c r="U4175" s="233">
        <f t="shared" si="65"/>
        <v>43983</v>
      </c>
      <c r="V4175" s="238">
        <v>43986</v>
      </c>
      <c r="W4175" s="239">
        <v>3588.89</v>
      </c>
    </row>
    <row r="4176" spans="21:23">
      <c r="U4176" s="233">
        <f t="shared" si="65"/>
        <v>43983</v>
      </c>
      <c r="V4176" s="238">
        <v>43987</v>
      </c>
      <c r="W4176" s="239">
        <v>3597.47</v>
      </c>
    </row>
    <row r="4177" spans="21:23">
      <c r="U4177" s="233">
        <f t="shared" si="65"/>
        <v>43983</v>
      </c>
      <c r="V4177" s="238">
        <v>43988</v>
      </c>
      <c r="W4177" s="239">
        <v>3565.06</v>
      </c>
    </row>
    <row r="4178" spans="21:23">
      <c r="U4178" s="233">
        <f t="shared" si="65"/>
        <v>43983</v>
      </c>
      <c r="V4178" s="238">
        <v>43989</v>
      </c>
      <c r="W4178" s="239">
        <v>3565.06</v>
      </c>
    </row>
    <row r="4179" spans="21:23">
      <c r="U4179" s="233">
        <f t="shared" si="65"/>
        <v>43983</v>
      </c>
      <c r="V4179" s="238">
        <v>43990</v>
      </c>
      <c r="W4179" s="239">
        <v>3565.06</v>
      </c>
    </row>
    <row r="4180" spans="21:23">
      <c r="U4180" s="233">
        <f t="shared" si="65"/>
        <v>43983</v>
      </c>
      <c r="V4180" s="238">
        <v>43991</v>
      </c>
      <c r="W4180" s="239">
        <v>3599</v>
      </c>
    </row>
    <row r="4181" spans="21:23">
      <c r="U4181" s="233">
        <f t="shared" si="65"/>
        <v>43983</v>
      </c>
      <c r="V4181" s="238">
        <v>43992</v>
      </c>
      <c r="W4181" s="239">
        <v>3643.02</v>
      </c>
    </row>
    <row r="4182" spans="21:23">
      <c r="U4182" s="233">
        <f t="shared" si="65"/>
        <v>43983</v>
      </c>
      <c r="V4182" s="238">
        <v>43993</v>
      </c>
      <c r="W4182" s="239">
        <v>3674.81</v>
      </c>
    </row>
    <row r="4183" spans="21:23">
      <c r="U4183" s="233">
        <f t="shared" si="65"/>
        <v>43983</v>
      </c>
      <c r="V4183" s="238">
        <v>43994</v>
      </c>
      <c r="W4183" s="239">
        <v>3746.46</v>
      </c>
    </row>
    <row r="4184" spans="21:23">
      <c r="U4184" s="233">
        <f t="shared" si="65"/>
        <v>43983</v>
      </c>
      <c r="V4184" s="238">
        <v>43995</v>
      </c>
      <c r="W4184" s="239">
        <v>3758.15</v>
      </c>
    </row>
    <row r="4185" spans="21:23">
      <c r="U4185" s="233">
        <f t="shared" si="65"/>
        <v>43983</v>
      </c>
      <c r="V4185" s="238">
        <v>43996</v>
      </c>
      <c r="W4185" s="239">
        <v>3758.15</v>
      </c>
    </row>
    <row r="4186" spans="21:23">
      <c r="U4186" s="233">
        <f t="shared" si="65"/>
        <v>43983</v>
      </c>
      <c r="V4186" s="238">
        <v>43997</v>
      </c>
      <c r="W4186" s="239">
        <v>3758.15</v>
      </c>
    </row>
    <row r="4187" spans="21:23">
      <c r="U4187" s="233">
        <f t="shared" si="65"/>
        <v>43983</v>
      </c>
      <c r="V4187" s="238">
        <v>43998</v>
      </c>
      <c r="W4187" s="239">
        <v>3758.15</v>
      </c>
    </row>
    <row r="4188" spans="21:23">
      <c r="U4188" s="233">
        <f t="shared" si="65"/>
        <v>43983</v>
      </c>
      <c r="V4188" s="238">
        <v>43999</v>
      </c>
      <c r="W4188" s="239">
        <v>3741.88</v>
      </c>
    </row>
    <row r="4189" spans="21:23">
      <c r="U4189" s="233">
        <f t="shared" si="65"/>
        <v>43983</v>
      </c>
      <c r="V4189" s="238">
        <v>44000</v>
      </c>
      <c r="W4189" s="239">
        <v>3749.03</v>
      </c>
    </row>
    <row r="4190" spans="21:23">
      <c r="U4190" s="233">
        <f t="shared" si="65"/>
        <v>43983</v>
      </c>
      <c r="V4190" s="238">
        <v>44001</v>
      </c>
      <c r="W4190" s="239">
        <v>3760.22</v>
      </c>
    </row>
    <row r="4191" spans="21:23">
      <c r="U4191" s="233">
        <f t="shared" si="65"/>
        <v>43983</v>
      </c>
      <c r="V4191" s="238">
        <v>44002</v>
      </c>
      <c r="W4191" s="239">
        <v>3733.27</v>
      </c>
    </row>
    <row r="4192" spans="21:23">
      <c r="U4192" s="233">
        <f t="shared" si="65"/>
        <v>43983</v>
      </c>
      <c r="V4192" s="238">
        <v>44003</v>
      </c>
      <c r="W4192" s="239">
        <v>3733.27</v>
      </c>
    </row>
    <row r="4193" spans="21:23">
      <c r="U4193" s="233">
        <f t="shared" si="65"/>
        <v>43983</v>
      </c>
      <c r="V4193" s="238">
        <v>44004</v>
      </c>
      <c r="W4193" s="239">
        <v>3733.27</v>
      </c>
    </row>
    <row r="4194" spans="21:23">
      <c r="U4194" s="233">
        <f t="shared" si="65"/>
        <v>43983</v>
      </c>
      <c r="V4194" s="238">
        <v>44005</v>
      </c>
      <c r="W4194" s="239">
        <v>3733.27</v>
      </c>
    </row>
    <row r="4195" spans="21:23">
      <c r="U4195" s="233">
        <f t="shared" si="65"/>
        <v>43983</v>
      </c>
      <c r="V4195" s="238">
        <v>44006</v>
      </c>
      <c r="W4195" s="239">
        <v>3706.06</v>
      </c>
    </row>
    <row r="4196" spans="21:23">
      <c r="U4196" s="233">
        <f t="shared" si="65"/>
        <v>43983</v>
      </c>
      <c r="V4196" s="238">
        <v>44007</v>
      </c>
      <c r="W4196" s="239">
        <v>3722.27</v>
      </c>
    </row>
    <row r="4197" spans="21:23">
      <c r="U4197" s="233">
        <f t="shared" si="65"/>
        <v>43983</v>
      </c>
      <c r="V4197" s="238">
        <v>44008</v>
      </c>
      <c r="W4197" s="239">
        <v>3735.93</v>
      </c>
    </row>
    <row r="4198" spans="21:23">
      <c r="U4198" s="233">
        <f t="shared" si="65"/>
        <v>43983</v>
      </c>
      <c r="V4198" s="238">
        <v>44009</v>
      </c>
      <c r="W4198" s="239">
        <v>3758.91</v>
      </c>
    </row>
    <row r="4199" spans="21:23">
      <c r="U4199" s="233">
        <f t="shared" si="65"/>
        <v>43983</v>
      </c>
      <c r="V4199" s="238">
        <v>44010</v>
      </c>
      <c r="W4199" s="239">
        <v>3758.91</v>
      </c>
    </row>
    <row r="4200" spans="21:23">
      <c r="U4200" s="233">
        <f t="shared" si="65"/>
        <v>43983</v>
      </c>
      <c r="V4200" s="238">
        <v>44011</v>
      </c>
      <c r="W4200" s="239">
        <v>3758.91</v>
      </c>
    </row>
    <row r="4201" spans="21:23">
      <c r="U4201" s="233">
        <f t="shared" si="65"/>
        <v>43983</v>
      </c>
      <c r="V4201" s="238">
        <v>44012</v>
      </c>
      <c r="W4201" s="239">
        <v>3758.91</v>
      </c>
    </row>
    <row r="4202" spans="21:23">
      <c r="U4202" s="233">
        <f t="shared" si="65"/>
        <v>44013</v>
      </c>
      <c r="V4202" s="238">
        <v>44013</v>
      </c>
      <c r="W4202" s="239">
        <v>3756.28</v>
      </c>
    </row>
    <row r="4203" spans="21:23">
      <c r="U4203" s="233">
        <f t="shared" si="65"/>
        <v>44013</v>
      </c>
      <c r="V4203" s="238">
        <v>44014</v>
      </c>
      <c r="W4203" s="239">
        <v>3723.67</v>
      </c>
    </row>
    <row r="4204" spans="21:23">
      <c r="U4204" s="233">
        <f t="shared" si="65"/>
        <v>44013</v>
      </c>
      <c r="V4204" s="238">
        <v>44015</v>
      </c>
      <c r="W4204" s="239">
        <v>3660.18</v>
      </c>
    </row>
    <row r="4205" spans="21:23">
      <c r="U4205" s="233">
        <f t="shared" si="65"/>
        <v>44013</v>
      </c>
      <c r="V4205" s="238">
        <v>44016</v>
      </c>
      <c r="W4205" s="239">
        <v>3645.9</v>
      </c>
    </row>
    <row r="4206" spans="21:23">
      <c r="U4206" s="233">
        <f t="shared" si="65"/>
        <v>44013</v>
      </c>
      <c r="V4206" s="238">
        <v>44017</v>
      </c>
      <c r="W4206" s="239">
        <v>3645.9</v>
      </c>
    </row>
    <row r="4207" spans="21:23">
      <c r="U4207" s="233">
        <f t="shared" si="65"/>
        <v>44013</v>
      </c>
      <c r="V4207" s="238">
        <v>44018</v>
      </c>
      <c r="W4207" s="239">
        <v>3645.9</v>
      </c>
    </row>
    <row r="4208" spans="21:23">
      <c r="U4208" s="233">
        <f t="shared" si="65"/>
        <v>44013</v>
      </c>
      <c r="V4208" s="238">
        <v>44019</v>
      </c>
      <c r="W4208" s="239">
        <v>3633.32</v>
      </c>
    </row>
    <row r="4209" spans="21:23">
      <c r="U4209" s="233">
        <f t="shared" si="65"/>
        <v>44013</v>
      </c>
      <c r="V4209" s="238">
        <v>44020</v>
      </c>
      <c r="W4209" s="239">
        <v>3631.54</v>
      </c>
    </row>
    <row r="4210" spans="21:23">
      <c r="U4210" s="233">
        <f t="shared" si="65"/>
        <v>44013</v>
      </c>
      <c r="V4210" s="238">
        <v>44021</v>
      </c>
      <c r="W4210" s="239">
        <v>3625.61</v>
      </c>
    </row>
    <row r="4211" spans="21:23">
      <c r="U4211" s="233">
        <f t="shared" si="65"/>
        <v>44013</v>
      </c>
      <c r="V4211" s="238">
        <v>44022</v>
      </c>
      <c r="W4211" s="239">
        <v>3633.42</v>
      </c>
    </row>
    <row r="4212" spans="21:23">
      <c r="U4212" s="233">
        <f t="shared" si="65"/>
        <v>44013</v>
      </c>
      <c r="V4212" s="238">
        <v>44023</v>
      </c>
      <c r="W4212" s="239">
        <v>3615.75</v>
      </c>
    </row>
    <row r="4213" spans="21:23">
      <c r="U4213" s="233">
        <f t="shared" si="65"/>
        <v>44013</v>
      </c>
      <c r="V4213" s="238">
        <v>44024</v>
      </c>
      <c r="W4213" s="239">
        <v>3615.75</v>
      </c>
    </row>
    <row r="4214" spans="21:23">
      <c r="U4214" s="233">
        <f t="shared" si="65"/>
        <v>44013</v>
      </c>
      <c r="V4214" s="238">
        <v>44025</v>
      </c>
      <c r="W4214" s="239">
        <v>3615.75</v>
      </c>
    </row>
    <row r="4215" spans="21:23">
      <c r="U4215" s="233">
        <f t="shared" si="65"/>
        <v>44013</v>
      </c>
      <c r="V4215" s="238">
        <v>44026</v>
      </c>
      <c r="W4215" s="239">
        <v>3617.22</v>
      </c>
    </row>
    <row r="4216" spans="21:23">
      <c r="U4216" s="233">
        <f t="shared" si="65"/>
        <v>44013</v>
      </c>
      <c r="V4216" s="238">
        <v>44027</v>
      </c>
      <c r="W4216" s="239">
        <v>3638.22</v>
      </c>
    </row>
    <row r="4217" spans="21:23">
      <c r="U4217" s="233">
        <f t="shared" si="65"/>
        <v>44013</v>
      </c>
      <c r="V4217" s="238">
        <v>44028</v>
      </c>
      <c r="W4217" s="239">
        <v>3611.61</v>
      </c>
    </row>
    <row r="4218" spans="21:23">
      <c r="U4218" s="233">
        <f t="shared" si="65"/>
        <v>44013</v>
      </c>
      <c r="V4218" s="238">
        <v>44029</v>
      </c>
      <c r="W4218" s="239">
        <v>3627.86</v>
      </c>
    </row>
    <row r="4219" spans="21:23">
      <c r="U4219" s="233">
        <f t="shared" si="65"/>
        <v>44013</v>
      </c>
      <c r="V4219" s="238">
        <v>44030</v>
      </c>
      <c r="W4219" s="239">
        <v>3651.93</v>
      </c>
    </row>
    <row r="4220" spans="21:23">
      <c r="U4220" s="233">
        <f t="shared" si="65"/>
        <v>44013</v>
      </c>
      <c r="V4220" s="238">
        <v>44031</v>
      </c>
      <c r="W4220" s="239">
        <v>3651.93</v>
      </c>
    </row>
    <row r="4221" spans="21:23">
      <c r="U4221" s="233">
        <f t="shared" si="65"/>
        <v>44013</v>
      </c>
      <c r="V4221" s="238">
        <v>44032</v>
      </c>
      <c r="W4221" s="239">
        <v>3651.93</v>
      </c>
    </row>
    <row r="4222" spans="21:23">
      <c r="U4222" s="233">
        <f t="shared" si="65"/>
        <v>44013</v>
      </c>
      <c r="V4222" s="238">
        <v>44033</v>
      </c>
      <c r="W4222" s="239">
        <v>3651.93</v>
      </c>
    </row>
    <row r="4223" spans="21:23">
      <c r="U4223" s="233">
        <f t="shared" si="65"/>
        <v>44013</v>
      </c>
      <c r="V4223" s="238">
        <v>44034</v>
      </c>
      <c r="W4223" s="239">
        <v>3628.2</v>
      </c>
    </row>
    <row r="4224" spans="21:23">
      <c r="U4224" s="233">
        <f t="shared" si="65"/>
        <v>44013</v>
      </c>
      <c r="V4224" s="238">
        <v>44035</v>
      </c>
      <c r="W4224" s="239">
        <v>3627.28</v>
      </c>
    </row>
    <row r="4225" spans="21:23">
      <c r="U4225" s="233">
        <f t="shared" si="65"/>
        <v>44013</v>
      </c>
      <c r="V4225" s="238">
        <v>44036</v>
      </c>
      <c r="W4225" s="239">
        <v>3660.15</v>
      </c>
    </row>
    <row r="4226" spans="21:23">
      <c r="U4226" s="233">
        <f t="shared" si="65"/>
        <v>44013</v>
      </c>
      <c r="V4226" s="238">
        <v>44037</v>
      </c>
      <c r="W4226" s="239">
        <v>3690.8</v>
      </c>
    </row>
    <row r="4227" spans="21:23">
      <c r="U4227" s="233">
        <f t="shared" ref="U4227:U4290" si="66">+DATE(YEAR(V4227),MONTH(V4227),1)</f>
        <v>44013</v>
      </c>
      <c r="V4227" s="238">
        <v>44038</v>
      </c>
      <c r="W4227" s="239">
        <v>3690.8</v>
      </c>
    </row>
    <row r="4228" spans="21:23">
      <c r="U4228" s="233">
        <f t="shared" si="66"/>
        <v>44013</v>
      </c>
      <c r="V4228" s="238">
        <v>44039</v>
      </c>
      <c r="W4228" s="239">
        <v>3690.8</v>
      </c>
    </row>
    <row r="4229" spans="21:23">
      <c r="U4229" s="233">
        <f t="shared" si="66"/>
        <v>44013</v>
      </c>
      <c r="V4229" s="238">
        <v>44040</v>
      </c>
      <c r="W4229" s="239">
        <v>3679.17</v>
      </c>
    </row>
    <row r="4230" spans="21:23">
      <c r="U4230" s="233">
        <f t="shared" si="66"/>
        <v>44013</v>
      </c>
      <c r="V4230" s="238">
        <v>44041</v>
      </c>
      <c r="W4230" s="239">
        <v>3718.69</v>
      </c>
    </row>
    <row r="4231" spans="21:23">
      <c r="U4231" s="233">
        <f t="shared" si="66"/>
        <v>44013</v>
      </c>
      <c r="V4231" s="238">
        <v>44042</v>
      </c>
      <c r="W4231" s="239">
        <v>3716.89</v>
      </c>
    </row>
    <row r="4232" spans="21:23">
      <c r="U4232" s="233">
        <f t="shared" si="66"/>
        <v>44013</v>
      </c>
      <c r="V4232" s="238">
        <v>44043</v>
      </c>
      <c r="W4232" s="239">
        <v>3739.49</v>
      </c>
    </row>
    <row r="4233" spans="21:23">
      <c r="U4233" s="233">
        <f t="shared" si="66"/>
        <v>44044</v>
      </c>
      <c r="V4233" s="238">
        <v>44044</v>
      </c>
      <c r="W4233" s="239">
        <v>3733.08</v>
      </c>
    </row>
    <row r="4234" spans="21:23">
      <c r="U4234" s="233">
        <f t="shared" si="66"/>
        <v>44044</v>
      </c>
      <c r="V4234" s="238">
        <v>44045</v>
      </c>
      <c r="W4234" s="239">
        <v>3733.08</v>
      </c>
    </row>
    <row r="4235" spans="21:23">
      <c r="U4235" s="233">
        <f t="shared" si="66"/>
        <v>44044</v>
      </c>
      <c r="V4235" s="238">
        <v>44046</v>
      </c>
      <c r="W4235" s="239">
        <v>3733.08</v>
      </c>
    </row>
    <row r="4236" spans="21:23">
      <c r="U4236" s="233">
        <f t="shared" si="66"/>
        <v>44044</v>
      </c>
      <c r="V4236" s="238">
        <v>44047</v>
      </c>
      <c r="W4236" s="239">
        <v>3768.39</v>
      </c>
    </row>
    <row r="4237" spans="21:23">
      <c r="U4237" s="233">
        <f t="shared" si="66"/>
        <v>44044</v>
      </c>
      <c r="V4237" s="238">
        <v>44048</v>
      </c>
      <c r="W4237" s="239">
        <v>3792.98</v>
      </c>
    </row>
    <row r="4238" spans="21:23">
      <c r="U4238" s="233">
        <f t="shared" si="66"/>
        <v>44044</v>
      </c>
      <c r="V4238" s="238">
        <v>44049</v>
      </c>
      <c r="W4238" s="239">
        <v>3775.95</v>
      </c>
    </row>
    <row r="4239" spans="21:23">
      <c r="U4239" s="233">
        <f t="shared" si="66"/>
        <v>44044</v>
      </c>
      <c r="V4239" s="238">
        <v>44050</v>
      </c>
      <c r="W4239" s="239">
        <v>3769.67</v>
      </c>
    </row>
    <row r="4240" spans="21:23">
      <c r="U4240" s="233">
        <f t="shared" si="66"/>
        <v>44044</v>
      </c>
      <c r="V4240" s="238">
        <v>44051</v>
      </c>
      <c r="W4240" s="239">
        <v>3769.67</v>
      </c>
    </row>
    <row r="4241" spans="21:23">
      <c r="U4241" s="233">
        <f t="shared" si="66"/>
        <v>44044</v>
      </c>
      <c r="V4241" s="238">
        <v>44052</v>
      </c>
      <c r="W4241" s="239">
        <v>3769.67</v>
      </c>
    </row>
    <row r="4242" spans="21:23">
      <c r="U4242" s="233">
        <f t="shared" si="66"/>
        <v>44044</v>
      </c>
      <c r="V4242" s="238">
        <v>44053</v>
      </c>
      <c r="W4242" s="239">
        <v>3769.67</v>
      </c>
    </row>
    <row r="4243" spans="21:23">
      <c r="U4243" s="233">
        <f t="shared" si="66"/>
        <v>44044</v>
      </c>
      <c r="V4243" s="238">
        <v>44054</v>
      </c>
      <c r="W4243" s="239">
        <v>3770.22</v>
      </c>
    </row>
    <row r="4244" spans="21:23">
      <c r="U4244" s="233">
        <f t="shared" si="66"/>
        <v>44044</v>
      </c>
      <c r="V4244" s="238">
        <v>44055</v>
      </c>
      <c r="W4244" s="239">
        <v>3749.3</v>
      </c>
    </row>
    <row r="4245" spans="21:23">
      <c r="U4245" s="233">
        <f t="shared" si="66"/>
        <v>44044</v>
      </c>
      <c r="V4245" s="238">
        <v>44056</v>
      </c>
      <c r="W4245" s="239">
        <v>3755.61</v>
      </c>
    </row>
    <row r="4246" spans="21:23">
      <c r="U4246" s="233">
        <f t="shared" si="66"/>
        <v>44044</v>
      </c>
      <c r="V4246" s="238">
        <v>44057</v>
      </c>
      <c r="W4246" s="239">
        <v>3767.05</v>
      </c>
    </row>
    <row r="4247" spans="21:23">
      <c r="U4247" s="233">
        <f t="shared" si="66"/>
        <v>44044</v>
      </c>
      <c r="V4247" s="238">
        <v>44058</v>
      </c>
      <c r="W4247" s="239">
        <v>3783.15</v>
      </c>
    </row>
    <row r="4248" spans="21:23">
      <c r="U4248" s="233">
        <f t="shared" si="66"/>
        <v>44044</v>
      </c>
      <c r="V4248" s="238">
        <v>44059</v>
      </c>
      <c r="W4248" s="239">
        <v>3783.15</v>
      </c>
    </row>
    <row r="4249" spans="21:23">
      <c r="U4249" s="233">
        <f t="shared" si="66"/>
        <v>44044</v>
      </c>
      <c r="V4249" s="238">
        <v>44060</v>
      </c>
      <c r="W4249" s="239">
        <v>3783.15</v>
      </c>
    </row>
    <row r="4250" spans="21:23">
      <c r="U4250" s="233">
        <f t="shared" si="66"/>
        <v>44044</v>
      </c>
      <c r="V4250" s="238">
        <v>44061</v>
      </c>
      <c r="W4250" s="239">
        <v>3783.15</v>
      </c>
    </row>
    <row r="4251" spans="21:23">
      <c r="U4251" s="233">
        <f t="shared" si="66"/>
        <v>44044</v>
      </c>
      <c r="V4251" s="238">
        <v>44062</v>
      </c>
      <c r="W4251" s="239">
        <v>3784.15</v>
      </c>
    </row>
    <row r="4252" spans="21:23">
      <c r="U4252" s="233">
        <f t="shared" si="66"/>
        <v>44044</v>
      </c>
      <c r="V4252" s="238">
        <v>44063</v>
      </c>
      <c r="W4252" s="239">
        <v>3766.73</v>
      </c>
    </row>
    <row r="4253" spans="21:23">
      <c r="U4253" s="233">
        <f t="shared" si="66"/>
        <v>44044</v>
      </c>
      <c r="V4253" s="238">
        <v>44064</v>
      </c>
      <c r="W4253" s="239">
        <v>3792.13</v>
      </c>
    </row>
    <row r="4254" spans="21:23">
      <c r="U4254" s="233">
        <f t="shared" si="66"/>
        <v>44044</v>
      </c>
      <c r="V4254" s="238">
        <v>44065</v>
      </c>
      <c r="W4254" s="239">
        <v>3827.27</v>
      </c>
    </row>
    <row r="4255" spans="21:23">
      <c r="U4255" s="233">
        <f t="shared" si="66"/>
        <v>44044</v>
      </c>
      <c r="V4255" s="238">
        <v>44066</v>
      </c>
      <c r="W4255" s="239">
        <v>3827.27</v>
      </c>
    </row>
    <row r="4256" spans="21:23">
      <c r="U4256" s="233">
        <f t="shared" si="66"/>
        <v>44044</v>
      </c>
      <c r="V4256" s="238">
        <v>44067</v>
      </c>
      <c r="W4256" s="239">
        <v>3827.27</v>
      </c>
    </row>
    <row r="4257" spans="21:23">
      <c r="U4257" s="233">
        <f t="shared" si="66"/>
        <v>44044</v>
      </c>
      <c r="V4257" s="238">
        <v>44068</v>
      </c>
      <c r="W4257" s="239">
        <v>3843.69</v>
      </c>
    </row>
    <row r="4258" spans="21:23">
      <c r="U4258" s="233">
        <f t="shared" si="66"/>
        <v>44044</v>
      </c>
      <c r="V4258" s="238">
        <v>44069</v>
      </c>
      <c r="W4258" s="239">
        <v>3867.32</v>
      </c>
    </row>
    <row r="4259" spans="21:23">
      <c r="U4259" s="233">
        <f t="shared" si="66"/>
        <v>44044</v>
      </c>
      <c r="V4259" s="238">
        <v>44070</v>
      </c>
      <c r="W4259" s="239">
        <v>3846.64</v>
      </c>
    </row>
    <row r="4260" spans="21:23">
      <c r="U4260" s="233">
        <f t="shared" si="66"/>
        <v>44044</v>
      </c>
      <c r="V4260" s="238">
        <v>44071</v>
      </c>
      <c r="W4260" s="239">
        <v>3820.17</v>
      </c>
    </row>
    <row r="4261" spans="21:23">
      <c r="U4261" s="233">
        <f t="shared" si="66"/>
        <v>44044</v>
      </c>
      <c r="V4261" s="238">
        <v>44072</v>
      </c>
      <c r="W4261" s="239">
        <v>3760.38</v>
      </c>
    </row>
    <row r="4262" spans="21:23">
      <c r="U4262" s="233">
        <f t="shared" si="66"/>
        <v>44044</v>
      </c>
      <c r="V4262" s="238">
        <v>44073</v>
      </c>
      <c r="W4262" s="239">
        <v>3760.38</v>
      </c>
    </row>
    <row r="4263" spans="21:23">
      <c r="U4263" s="233">
        <f t="shared" si="66"/>
        <v>44044</v>
      </c>
      <c r="V4263" s="238">
        <v>44074</v>
      </c>
      <c r="W4263" s="239">
        <v>3760.38</v>
      </c>
    </row>
    <row r="4264" spans="21:23">
      <c r="U4264" s="233">
        <f t="shared" si="66"/>
        <v>44075</v>
      </c>
      <c r="V4264" s="238">
        <v>44075</v>
      </c>
      <c r="W4264" s="239">
        <v>3745.41</v>
      </c>
    </row>
    <row r="4265" spans="21:23">
      <c r="U4265" s="233">
        <f t="shared" si="66"/>
        <v>44075</v>
      </c>
      <c r="V4265" s="238">
        <v>44076</v>
      </c>
      <c r="W4265" s="239">
        <v>3683.28</v>
      </c>
    </row>
    <row r="4266" spans="21:23">
      <c r="U4266" s="233">
        <f t="shared" si="66"/>
        <v>44075</v>
      </c>
      <c r="V4266" s="238">
        <v>44077</v>
      </c>
      <c r="W4266" s="239">
        <v>3653.7</v>
      </c>
    </row>
    <row r="4267" spans="21:23">
      <c r="U4267" s="233">
        <f t="shared" si="66"/>
        <v>44075</v>
      </c>
      <c r="V4267" s="238">
        <v>44078</v>
      </c>
      <c r="W4267" s="239">
        <v>3653.23</v>
      </c>
    </row>
    <row r="4268" spans="21:23">
      <c r="U4268" s="233">
        <f t="shared" si="66"/>
        <v>44075</v>
      </c>
      <c r="V4268" s="238">
        <v>44079</v>
      </c>
      <c r="W4268" s="239">
        <v>3702.62</v>
      </c>
    </row>
    <row r="4269" spans="21:23">
      <c r="U4269" s="233">
        <f t="shared" si="66"/>
        <v>44075</v>
      </c>
      <c r="V4269" s="238">
        <v>44080</v>
      </c>
      <c r="W4269" s="239">
        <v>3702.62</v>
      </c>
    </row>
    <row r="4270" spans="21:23">
      <c r="U4270" s="233">
        <f t="shared" si="66"/>
        <v>44075</v>
      </c>
      <c r="V4270" s="238">
        <v>44081</v>
      </c>
      <c r="W4270" s="239">
        <v>3702.62</v>
      </c>
    </row>
    <row r="4271" spans="21:23">
      <c r="U4271" s="233">
        <f t="shared" si="66"/>
        <v>44075</v>
      </c>
      <c r="V4271" s="238">
        <v>44082</v>
      </c>
      <c r="W4271" s="239">
        <v>3702.62</v>
      </c>
    </row>
    <row r="4272" spans="21:23">
      <c r="U4272" s="233">
        <f t="shared" si="66"/>
        <v>44075</v>
      </c>
      <c r="V4272" s="238">
        <v>44083</v>
      </c>
      <c r="W4272" s="239">
        <v>3757.21</v>
      </c>
    </row>
    <row r="4273" spans="21:23">
      <c r="U4273" s="233">
        <f t="shared" si="66"/>
        <v>44075</v>
      </c>
      <c r="V4273" s="238">
        <v>44084</v>
      </c>
      <c r="W4273" s="239">
        <v>3717.25</v>
      </c>
    </row>
    <row r="4274" spans="21:23">
      <c r="U4274" s="233">
        <f t="shared" si="66"/>
        <v>44075</v>
      </c>
      <c r="V4274" s="238">
        <v>44085</v>
      </c>
      <c r="W4274" s="239">
        <v>3700.28</v>
      </c>
    </row>
    <row r="4275" spans="21:23">
      <c r="U4275" s="233">
        <f t="shared" si="66"/>
        <v>44075</v>
      </c>
      <c r="V4275" s="238">
        <v>44086</v>
      </c>
      <c r="W4275" s="239">
        <v>3709</v>
      </c>
    </row>
    <row r="4276" spans="21:23">
      <c r="U4276" s="233">
        <f t="shared" si="66"/>
        <v>44075</v>
      </c>
      <c r="V4276" s="238">
        <v>44087</v>
      </c>
      <c r="W4276" s="239">
        <v>3709</v>
      </c>
    </row>
    <row r="4277" spans="21:23">
      <c r="U4277" s="233">
        <f t="shared" si="66"/>
        <v>44075</v>
      </c>
      <c r="V4277" s="238">
        <v>44088</v>
      </c>
      <c r="W4277" s="239">
        <v>3709</v>
      </c>
    </row>
    <row r="4278" spans="21:23">
      <c r="U4278" s="233">
        <f t="shared" si="66"/>
        <v>44075</v>
      </c>
      <c r="V4278" s="238">
        <v>44089</v>
      </c>
      <c r="W4278" s="239">
        <v>3697</v>
      </c>
    </row>
    <row r="4279" spans="21:23">
      <c r="U4279" s="233">
        <f t="shared" si="66"/>
        <v>44075</v>
      </c>
      <c r="V4279" s="238">
        <v>44090</v>
      </c>
      <c r="W4279" s="239">
        <v>3683.49</v>
      </c>
    </row>
    <row r="4280" spans="21:23">
      <c r="U4280" s="233">
        <f t="shared" si="66"/>
        <v>44075</v>
      </c>
      <c r="V4280" s="238">
        <v>44091</v>
      </c>
      <c r="W4280" s="239">
        <v>3703.86</v>
      </c>
    </row>
    <row r="4281" spans="21:23">
      <c r="U4281" s="233">
        <f t="shared" si="66"/>
        <v>44075</v>
      </c>
      <c r="V4281" s="238">
        <v>44092</v>
      </c>
      <c r="W4281" s="239">
        <v>3714.65</v>
      </c>
    </row>
    <row r="4282" spans="21:23">
      <c r="U4282" s="233">
        <f t="shared" si="66"/>
        <v>44075</v>
      </c>
      <c r="V4282" s="238">
        <v>44093</v>
      </c>
      <c r="W4282" s="239">
        <v>3725.37</v>
      </c>
    </row>
    <row r="4283" spans="21:23">
      <c r="U4283" s="233">
        <f t="shared" si="66"/>
        <v>44075</v>
      </c>
      <c r="V4283" s="238">
        <v>44094</v>
      </c>
      <c r="W4283" s="239">
        <v>3725.37</v>
      </c>
    </row>
    <row r="4284" spans="21:23">
      <c r="U4284" s="233">
        <f t="shared" si="66"/>
        <v>44075</v>
      </c>
      <c r="V4284" s="238">
        <v>44095</v>
      </c>
      <c r="W4284" s="239">
        <v>3725.37</v>
      </c>
    </row>
    <row r="4285" spans="21:23">
      <c r="U4285" s="233">
        <f t="shared" si="66"/>
        <v>44075</v>
      </c>
      <c r="V4285" s="238">
        <v>44096</v>
      </c>
      <c r="W4285" s="239">
        <v>3790.54</v>
      </c>
    </row>
    <row r="4286" spans="21:23">
      <c r="U4286" s="233">
        <f t="shared" si="66"/>
        <v>44075</v>
      </c>
      <c r="V4286" s="238">
        <v>44097</v>
      </c>
      <c r="W4286" s="239">
        <v>3813.3</v>
      </c>
    </row>
    <row r="4287" spans="21:23">
      <c r="U4287" s="233">
        <f t="shared" si="66"/>
        <v>44075</v>
      </c>
      <c r="V4287" s="238">
        <v>44098</v>
      </c>
      <c r="W4287" s="239">
        <v>3863.6</v>
      </c>
    </row>
    <row r="4288" spans="21:23">
      <c r="U4288" s="233">
        <f t="shared" si="66"/>
        <v>44075</v>
      </c>
      <c r="V4288" s="238">
        <v>44099</v>
      </c>
      <c r="W4288" s="239">
        <v>3873.8</v>
      </c>
    </row>
    <row r="4289" spans="21:23">
      <c r="U4289" s="233">
        <f t="shared" si="66"/>
        <v>44075</v>
      </c>
      <c r="V4289" s="238">
        <v>44100</v>
      </c>
      <c r="W4289" s="239">
        <v>3867.81</v>
      </c>
    </row>
    <row r="4290" spans="21:23">
      <c r="U4290" s="233">
        <f t="shared" si="66"/>
        <v>44075</v>
      </c>
      <c r="V4290" s="238">
        <v>44101</v>
      </c>
      <c r="W4290" s="239">
        <v>3867.81</v>
      </c>
    </row>
    <row r="4291" spans="21:23">
      <c r="U4291" s="233">
        <f t="shared" ref="U4291:U4354" si="67">+DATE(YEAR(V4291),MONTH(V4291),1)</f>
        <v>44075</v>
      </c>
      <c r="V4291" s="238">
        <v>44102</v>
      </c>
      <c r="W4291" s="239">
        <v>3867.81</v>
      </c>
    </row>
    <row r="4292" spans="21:23">
      <c r="U4292" s="233">
        <f t="shared" si="67"/>
        <v>44075</v>
      </c>
      <c r="V4292" s="238">
        <v>44103</v>
      </c>
      <c r="W4292" s="239">
        <v>3859.9</v>
      </c>
    </row>
    <row r="4293" spans="21:23">
      <c r="U4293" s="233">
        <f t="shared" si="67"/>
        <v>44075</v>
      </c>
      <c r="V4293" s="238">
        <v>44104</v>
      </c>
      <c r="W4293" s="239">
        <v>3878.94</v>
      </c>
    </row>
    <row r="4294" spans="21:23">
      <c r="U4294" s="233">
        <f t="shared" si="67"/>
        <v>44105</v>
      </c>
      <c r="V4294" s="238">
        <v>44105</v>
      </c>
      <c r="W4294" s="239">
        <v>3865.47</v>
      </c>
    </row>
    <row r="4295" spans="21:23">
      <c r="U4295" s="233">
        <f t="shared" si="67"/>
        <v>44105</v>
      </c>
      <c r="V4295" s="238">
        <v>44106</v>
      </c>
      <c r="W4295" s="239">
        <v>3842.34</v>
      </c>
    </row>
    <row r="4296" spans="21:23">
      <c r="U4296" s="233">
        <f t="shared" si="67"/>
        <v>44105</v>
      </c>
      <c r="V4296" s="238">
        <v>44107</v>
      </c>
      <c r="W4296" s="239">
        <v>3881.8</v>
      </c>
    </row>
    <row r="4297" spans="21:23">
      <c r="U4297" s="233">
        <f t="shared" si="67"/>
        <v>44105</v>
      </c>
      <c r="V4297" s="238">
        <v>44108</v>
      </c>
      <c r="W4297" s="239">
        <v>3881.8</v>
      </c>
    </row>
    <row r="4298" spans="21:23">
      <c r="U4298" s="233">
        <f t="shared" si="67"/>
        <v>44105</v>
      </c>
      <c r="V4298" s="238">
        <v>44109</v>
      </c>
      <c r="W4298" s="239">
        <v>3881.8</v>
      </c>
    </row>
    <row r="4299" spans="21:23">
      <c r="U4299" s="233">
        <f t="shared" si="67"/>
        <v>44105</v>
      </c>
      <c r="V4299" s="238">
        <v>44110</v>
      </c>
      <c r="W4299" s="239">
        <v>3843.75</v>
      </c>
    </row>
    <row r="4300" spans="21:23">
      <c r="U4300" s="233">
        <f t="shared" si="67"/>
        <v>44105</v>
      </c>
      <c r="V4300" s="238">
        <v>44111</v>
      </c>
      <c r="W4300" s="239">
        <v>3826.77</v>
      </c>
    </row>
    <row r="4301" spans="21:23">
      <c r="U4301" s="233">
        <f t="shared" si="67"/>
        <v>44105</v>
      </c>
      <c r="V4301" s="238">
        <v>44112</v>
      </c>
      <c r="W4301" s="239">
        <v>3837.79</v>
      </c>
    </row>
    <row r="4302" spans="21:23">
      <c r="U4302" s="233">
        <f t="shared" si="67"/>
        <v>44105</v>
      </c>
      <c r="V4302" s="238">
        <v>44113</v>
      </c>
      <c r="W4302" s="239">
        <v>3839.73</v>
      </c>
    </row>
    <row r="4303" spans="21:23">
      <c r="U4303" s="233">
        <f t="shared" si="67"/>
        <v>44105</v>
      </c>
      <c r="V4303" s="238">
        <v>44114</v>
      </c>
      <c r="W4303" s="239">
        <v>3824.25</v>
      </c>
    </row>
    <row r="4304" spans="21:23">
      <c r="U4304" s="233">
        <f t="shared" si="67"/>
        <v>44105</v>
      </c>
      <c r="V4304" s="238">
        <v>44115</v>
      </c>
      <c r="W4304" s="239">
        <v>3824.25</v>
      </c>
    </row>
    <row r="4305" spans="21:23">
      <c r="U4305" s="233">
        <f t="shared" si="67"/>
        <v>44105</v>
      </c>
      <c r="V4305" s="238">
        <v>44116</v>
      </c>
      <c r="W4305" s="239">
        <v>3824.25</v>
      </c>
    </row>
    <row r="4306" spans="21:23">
      <c r="U4306" s="233">
        <f t="shared" si="67"/>
        <v>44105</v>
      </c>
      <c r="V4306" s="238">
        <v>44117</v>
      </c>
      <c r="W4306" s="239">
        <v>3824.25</v>
      </c>
    </row>
    <row r="4307" spans="21:23">
      <c r="U4307" s="233">
        <f t="shared" si="67"/>
        <v>44105</v>
      </c>
      <c r="V4307" s="238">
        <v>44118</v>
      </c>
      <c r="W4307" s="239">
        <v>3856.32</v>
      </c>
    </row>
    <row r="4308" spans="21:23">
      <c r="U4308" s="233">
        <f t="shared" si="67"/>
        <v>44105</v>
      </c>
      <c r="V4308" s="238">
        <v>44119</v>
      </c>
      <c r="W4308" s="239">
        <v>3843.59</v>
      </c>
    </row>
    <row r="4309" spans="21:23">
      <c r="U4309" s="233">
        <f t="shared" si="67"/>
        <v>44105</v>
      </c>
      <c r="V4309" s="238">
        <v>44120</v>
      </c>
      <c r="W4309" s="239">
        <v>3854.47</v>
      </c>
    </row>
    <row r="4310" spans="21:23">
      <c r="U4310" s="233">
        <f t="shared" si="67"/>
        <v>44105</v>
      </c>
      <c r="V4310" s="238">
        <v>44121</v>
      </c>
      <c r="W4310" s="239">
        <v>3846.48</v>
      </c>
    </row>
    <row r="4311" spans="21:23">
      <c r="U4311" s="233">
        <f t="shared" si="67"/>
        <v>44105</v>
      </c>
      <c r="V4311" s="238">
        <v>44122</v>
      </c>
      <c r="W4311" s="239">
        <v>3846.48</v>
      </c>
    </row>
    <row r="4312" spans="21:23">
      <c r="U4312" s="233">
        <f t="shared" si="67"/>
        <v>44105</v>
      </c>
      <c r="V4312" s="238">
        <v>44123</v>
      </c>
      <c r="W4312" s="239">
        <v>3846.48</v>
      </c>
    </row>
    <row r="4313" spans="21:23">
      <c r="U4313" s="233">
        <f t="shared" si="67"/>
        <v>44105</v>
      </c>
      <c r="V4313" s="238">
        <v>44124</v>
      </c>
      <c r="W4313" s="239">
        <v>3842.76</v>
      </c>
    </row>
    <row r="4314" spans="21:23">
      <c r="U4314" s="233">
        <f t="shared" si="67"/>
        <v>44105</v>
      </c>
      <c r="V4314" s="238">
        <v>44125</v>
      </c>
      <c r="W4314" s="239">
        <v>3830.79</v>
      </c>
    </row>
    <row r="4315" spans="21:23">
      <c r="U4315" s="233">
        <f t="shared" si="67"/>
        <v>44105</v>
      </c>
      <c r="V4315" s="238">
        <v>44126</v>
      </c>
      <c r="W4315" s="239">
        <v>3784.51</v>
      </c>
    </row>
    <row r="4316" spans="21:23">
      <c r="U4316" s="233">
        <f t="shared" si="67"/>
        <v>44105</v>
      </c>
      <c r="V4316" s="238">
        <v>44127</v>
      </c>
      <c r="W4316" s="239">
        <v>3776.73</v>
      </c>
    </row>
    <row r="4317" spans="21:23">
      <c r="U4317" s="233">
        <f t="shared" si="67"/>
        <v>44105</v>
      </c>
      <c r="V4317" s="238">
        <v>44128</v>
      </c>
      <c r="W4317" s="239">
        <v>3782.66</v>
      </c>
    </row>
    <row r="4318" spans="21:23">
      <c r="U4318" s="233">
        <f t="shared" si="67"/>
        <v>44105</v>
      </c>
      <c r="V4318" s="238">
        <v>44129</v>
      </c>
      <c r="W4318" s="239">
        <v>3782.66</v>
      </c>
    </row>
    <row r="4319" spans="21:23">
      <c r="U4319" s="233">
        <f t="shared" si="67"/>
        <v>44105</v>
      </c>
      <c r="V4319" s="238">
        <v>44130</v>
      </c>
      <c r="W4319" s="239">
        <v>3782.66</v>
      </c>
    </row>
    <row r="4320" spans="21:23">
      <c r="U4320" s="233">
        <f t="shared" si="67"/>
        <v>44105</v>
      </c>
      <c r="V4320" s="238">
        <v>44131</v>
      </c>
      <c r="W4320" s="239">
        <v>3812.82</v>
      </c>
    </row>
    <row r="4321" spans="21:23">
      <c r="U4321" s="233">
        <f t="shared" si="67"/>
        <v>44105</v>
      </c>
      <c r="V4321" s="238">
        <v>44132</v>
      </c>
      <c r="W4321" s="239">
        <v>3810.23</v>
      </c>
    </row>
    <row r="4322" spans="21:23">
      <c r="U4322" s="233">
        <f t="shared" si="67"/>
        <v>44105</v>
      </c>
      <c r="V4322" s="238">
        <v>44133</v>
      </c>
      <c r="W4322" s="239">
        <v>3841.46</v>
      </c>
    </row>
    <row r="4323" spans="21:23">
      <c r="U4323" s="233">
        <f t="shared" si="67"/>
        <v>44105</v>
      </c>
      <c r="V4323" s="238">
        <v>44134</v>
      </c>
      <c r="W4323" s="239">
        <v>3849.53</v>
      </c>
    </row>
    <row r="4324" spans="21:23">
      <c r="U4324" s="233">
        <f t="shared" si="67"/>
        <v>44105</v>
      </c>
      <c r="V4324" s="238">
        <v>44135</v>
      </c>
      <c r="W4324" s="239">
        <v>3858.56</v>
      </c>
    </row>
    <row r="4325" spans="21:23">
      <c r="U4325" s="233">
        <f t="shared" si="67"/>
        <v>44136</v>
      </c>
      <c r="V4325" s="238">
        <v>44136</v>
      </c>
      <c r="W4325" s="239">
        <v>3858.56</v>
      </c>
    </row>
    <row r="4326" spans="21:23">
      <c r="U4326" s="233">
        <f t="shared" si="67"/>
        <v>44136</v>
      </c>
      <c r="V4326" s="238">
        <v>44137</v>
      </c>
      <c r="W4326" s="239">
        <v>3858.56</v>
      </c>
    </row>
    <row r="4327" spans="21:23">
      <c r="U4327" s="233">
        <f t="shared" si="67"/>
        <v>44136</v>
      </c>
      <c r="V4327" s="238">
        <v>44138</v>
      </c>
      <c r="W4327" s="239">
        <v>3858.56</v>
      </c>
    </row>
    <row r="4328" spans="21:23">
      <c r="U4328" s="233">
        <f t="shared" si="67"/>
        <v>44136</v>
      </c>
      <c r="V4328" s="238">
        <v>44139</v>
      </c>
      <c r="W4328" s="239">
        <v>3823.45</v>
      </c>
    </row>
    <row r="4329" spans="21:23">
      <c r="U4329" s="233">
        <f t="shared" si="67"/>
        <v>44136</v>
      </c>
      <c r="V4329" s="238">
        <v>44140</v>
      </c>
      <c r="W4329" s="239">
        <v>3807.13</v>
      </c>
    </row>
    <row r="4330" spans="21:23">
      <c r="U4330" s="233">
        <f t="shared" si="67"/>
        <v>44136</v>
      </c>
      <c r="V4330" s="238">
        <v>44141</v>
      </c>
      <c r="W4330" s="239">
        <v>3763.82</v>
      </c>
    </row>
    <row r="4331" spans="21:23">
      <c r="U4331" s="233">
        <f t="shared" si="67"/>
        <v>44136</v>
      </c>
      <c r="V4331" s="238">
        <v>44142</v>
      </c>
      <c r="W4331" s="239">
        <v>3738.19</v>
      </c>
    </row>
    <row r="4332" spans="21:23">
      <c r="U4332" s="233">
        <f t="shared" si="67"/>
        <v>44136</v>
      </c>
      <c r="V4332" s="238">
        <v>44143</v>
      </c>
      <c r="W4332" s="239">
        <v>3738.19</v>
      </c>
    </row>
    <row r="4333" spans="21:23">
      <c r="U4333" s="233">
        <f t="shared" si="67"/>
        <v>44136</v>
      </c>
      <c r="V4333" s="238">
        <v>44144</v>
      </c>
      <c r="W4333" s="239">
        <v>3738.19</v>
      </c>
    </row>
    <row r="4334" spans="21:23">
      <c r="U4334" s="233">
        <f t="shared" si="67"/>
        <v>44136</v>
      </c>
      <c r="V4334" s="238">
        <v>44145</v>
      </c>
      <c r="W4334" s="239">
        <v>3646.15</v>
      </c>
    </row>
    <row r="4335" spans="21:23">
      <c r="U4335" s="233">
        <f t="shared" si="67"/>
        <v>44136</v>
      </c>
      <c r="V4335" s="238">
        <v>44146</v>
      </c>
      <c r="W4335" s="239">
        <v>3650.5</v>
      </c>
    </row>
    <row r="4336" spans="21:23">
      <c r="U4336" s="233">
        <f t="shared" si="67"/>
        <v>44136</v>
      </c>
      <c r="V4336" s="238">
        <v>44147</v>
      </c>
      <c r="W4336" s="239">
        <v>3650.5</v>
      </c>
    </row>
    <row r="4337" spans="21:23">
      <c r="U4337" s="233">
        <f t="shared" si="67"/>
        <v>44136</v>
      </c>
      <c r="V4337" s="238">
        <v>44148</v>
      </c>
      <c r="W4337" s="239">
        <v>3646.22</v>
      </c>
    </row>
    <row r="4338" spans="21:23">
      <c r="U4338" s="233">
        <f t="shared" si="67"/>
        <v>44136</v>
      </c>
      <c r="V4338" s="238">
        <v>44149</v>
      </c>
      <c r="W4338" s="239">
        <v>3639.95</v>
      </c>
    </row>
    <row r="4339" spans="21:23">
      <c r="U4339" s="233">
        <f t="shared" si="67"/>
        <v>44136</v>
      </c>
      <c r="V4339" s="238">
        <v>44150</v>
      </c>
      <c r="W4339" s="239">
        <v>3639.95</v>
      </c>
    </row>
    <row r="4340" spans="21:23">
      <c r="U4340" s="233">
        <f t="shared" si="67"/>
        <v>44136</v>
      </c>
      <c r="V4340" s="238">
        <v>44151</v>
      </c>
      <c r="W4340" s="239">
        <v>3639.95</v>
      </c>
    </row>
    <row r="4341" spans="21:23">
      <c r="U4341" s="233">
        <f t="shared" si="67"/>
        <v>44136</v>
      </c>
      <c r="V4341" s="238">
        <v>44152</v>
      </c>
      <c r="W4341" s="239">
        <v>3639.95</v>
      </c>
    </row>
    <row r="4342" spans="21:23">
      <c r="U4342" s="233">
        <f t="shared" si="67"/>
        <v>44136</v>
      </c>
      <c r="V4342" s="238">
        <v>44153</v>
      </c>
      <c r="W4342" s="239">
        <v>3635.19</v>
      </c>
    </row>
    <row r="4343" spans="21:23">
      <c r="U4343" s="233">
        <f t="shared" si="67"/>
        <v>44136</v>
      </c>
      <c r="V4343" s="238">
        <v>44154</v>
      </c>
      <c r="W4343" s="239">
        <v>3647.73</v>
      </c>
    </row>
    <row r="4344" spans="21:23">
      <c r="U4344" s="233">
        <f t="shared" si="67"/>
        <v>44136</v>
      </c>
      <c r="V4344" s="238">
        <v>44155</v>
      </c>
      <c r="W4344" s="239">
        <v>3647.1</v>
      </c>
    </row>
    <row r="4345" spans="21:23">
      <c r="U4345" s="233">
        <f t="shared" si="67"/>
        <v>44136</v>
      </c>
      <c r="V4345" s="238">
        <v>44156</v>
      </c>
      <c r="W4345" s="239">
        <v>3649.9</v>
      </c>
    </row>
    <row r="4346" spans="21:23">
      <c r="U4346" s="233">
        <f t="shared" si="67"/>
        <v>44136</v>
      </c>
      <c r="V4346" s="238">
        <v>44157</v>
      </c>
      <c r="W4346" s="239">
        <v>3649.9</v>
      </c>
    </row>
    <row r="4347" spans="21:23">
      <c r="U4347" s="233">
        <f t="shared" si="67"/>
        <v>44136</v>
      </c>
      <c r="V4347" s="238">
        <v>44158</v>
      </c>
      <c r="W4347" s="239">
        <v>3649.9</v>
      </c>
    </row>
    <row r="4348" spans="21:23">
      <c r="U4348" s="233">
        <f t="shared" si="67"/>
        <v>44136</v>
      </c>
      <c r="V4348" s="238">
        <v>44159</v>
      </c>
      <c r="W4348" s="239">
        <v>3632.92</v>
      </c>
    </row>
    <row r="4349" spans="21:23">
      <c r="U4349" s="233">
        <f t="shared" si="67"/>
        <v>44136</v>
      </c>
      <c r="V4349" s="238">
        <v>44160</v>
      </c>
      <c r="W4349" s="239">
        <v>3643.24</v>
      </c>
    </row>
    <row r="4350" spans="21:23">
      <c r="U4350" s="233">
        <f t="shared" si="67"/>
        <v>44136</v>
      </c>
      <c r="V4350" s="238">
        <v>44161</v>
      </c>
      <c r="W4350" s="239">
        <v>3620.39</v>
      </c>
    </row>
    <row r="4351" spans="21:23">
      <c r="U4351" s="233">
        <f t="shared" si="67"/>
        <v>44136</v>
      </c>
      <c r="V4351" s="238">
        <v>44162</v>
      </c>
      <c r="W4351" s="239">
        <v>3620.39</v>
      </c>
    </row>
    <row r="4352" spans="21:23">
      <c r="U4352" s="233">
        <f t="shared" si="67"/>
        <v>44136</v>
      </c>
      <c r="V4352" s="238">
        <v>44163</v>
      </c>
      <c r="W4352" s="239">
        <v>3611.44</v>
      </c>
    </row>
    <row r="4353" spans="21:23">
      <c r="U4353" s="233">
        <f t="shared" si="67"/>
        <v>44136</v>
      </c>
      <c r="V4353" s="238">
        <v>44164</v>
      </c>
      <c r="W4353" s="239">
        <v>3611.44</v>
      </c>
    </row>
    <row r="4354" spans="21:23">
      <c r="U4354" s="233">
        <f t="shared" si="67"/>
        <v>44136</v>
      </c>
      <c r="V4354" s="238">
        <v>44165</v>
      </c>
      <c r="W4354" s="239">
        <v>3611.44</v>
      </c>
    </row>
    <row r="4355" spans="21:23">
      <c r="U4355" s="233">
        <f t="shared" ref="U4355:U4418" si="68">+DATE(YEAR(V4355),MONTH(V4355),1)</f>
        <v>44166</v>
      </c>
      <c r="V4355" s="238">
        <v>44166</v>
      </c>
      <c r="W4355" s="239">
        <v>3591.84</v>
      </c>
    </row>
    <row r="4356" spans="21:23">
      <c r="U4356" s="233">
        <f t="shared" si="68"/>
        <v>44166</v>
      </c>
      <c r="V4356" s="238">
        <v>44167</v>
      </c>
      <c r="W4356" s="239">
        <v>3558.57</v>
      </c>
    </row>
    <row r="4357" spans="21:23">
      <c r="U4357" s="233">
        <f t="shared" si="68"/>
        <v>44166</v>
      </c>
      <c r="V4357" s="238">
        <v>44168</v>
      </c>
      <c r="W4357" s="239">
        <v>3533.21</v>
      </c>
    </row>
    <row r="4358" spans="21:23">
      <c r="U4358" s="233">
        <f t="shared" si="68"/>
        <v>44166</v>
      </c>
      <c r="V4358" s="238">
        <v>44169</v>
      </c>
      <c r="W4358" s="239">
        <v>3481.44</v>
      </c>
    </row>
    <row r="4359" spans="21:23">
      <c r="U4359" s="233">
        <f t="shared" si="68"/>
        <v>44166</v>
      </c>
      <c r="V4359" s="238">
        <v>44170</v>
      </c>
      <c r="W4359" s="239">
        <v>3467.49</v>
      </c>
    </row>
    <row r="4360" spans="21:23">
      <c r="U4360" s="233">
        <f t="shared" si="68"/>
        <v>44166</v>
      </c>
      <c r="V4360" s="238">
        <v>44171</v>
      </c>
      <c r="W4360" s="239">
        <v>3467.49</v>
      </c>
    </row>
    <row r="4361" spans="21:23">
      <c r="U4361" s="233">
        <f t="shared" si="68"/>
        <v>44166</v>
      </c>
      <c r="V4361" s="238">
        <v>44172</v>
      </c>
      <c r="W4361" s="239">
        <v>3467.49</v>
      </c>
    </row>
    <row r="4362" spans="21:23">
      <c r="U4362" s="233">
        <f t="shared" si="68"/>
        <v>44166</v>
      </c>
      <c r="V4362" s="238">
        <v>44173</v>
      </c>
      <c r="W4362" s="239">
        <v>3487.65</v>
      </c>
    </row>
    <row r="4363" spans="21:23">
      <c r="U4363" s="233">
        <f t="shared" si="68"/>
        <v>44166</v>
      </c>
      <c r="V4363" s="238">
        <v>44174</v>
      </c>
      <c r="W4363" s="239">
        <v>3487.65</v>
      </c>
    </row>
    <row r="4364" spans="21:23">
      <c r="U4364" s="233">
        <f t="shared" si="68"/>
        <v>44166</v>
      </c>
      <c r="V4364" s="238">
        <v>44175</v>
      </c>
      <c r="W4364" s="239">
        <v>3465.76</v>
      </c>
    </row>
    <row r="4365" spans="21:23">
      <c r="U4365" s="233">
        <f t="shared" si="68"/>
        <v>44166</v>
      </c>
      <c r="V4365" s="238">
        <v>44176</v>
      </c>
      <c r="W4365" s="239">
        <v>3448.89</v>
      </c>
    </row>
    <row r="4366" spans="21:23">
      <c r="U4366" s="233">
        <f t="shared" si="68"/>
        <v>44166</v>
      </c>
      <c r="V4366" s="238">
        <v>44177</v>
      </c>
      <c r="W4366" s="239">
        <v>3433.45</v>
      </c>
    </row>
    <row r="4367" spans="21:23">
      <c r="U4367" s="233">
        <f t="shared" si="68"/>
        <v>44166</v>
      </c>
      <c r="V4367" s="238">
        <v>44178</v>
      </c>
      <c r="W4367" s="239">
        <v>3433.45</v>
      </c>
    </row>
    <row r="4368" spans="21:23">
      <c r="U4368" s="233">
        <f t="shared" si="68"/>
        <v>44166</v>
      </c>
      <c r="V4368" s="238">
        <v>44179</v>
      </c>
      <c r="W4368" s="239">
        <v>3433.45</v>
      </c>
    </row>
    <row r="4369" spans="21:23">
      <c r="U4369" s="233">
        <f t="shared" si="68"/>
        <v>44166</v>
      </c>
      <c r="V4369" s="238">
        <v>44180</v>
      </c>
      <c r="W4369" s="239">
        <v>3426.97</v>
      </c>
    </row>
    <row r="4370" spans="21:23">
      <c r="U4370" s="233">
        <f t="shared" si="68"/>
        <v>44166</v>
      </c>
      <c r="V4370" s="238">
        <v>44181</v>
      </c>
      <c r="W4370" s="239">
        <v>3422.44</v>
      </c>
    </row>
    <row r="4371" spans="21:23">
      <c r="U4371" s="233">
        <f t="shared" si="68"/>
        <v>44166</v>
      </c>
      <c r="V4371" s="238">
        <v>44182</v>
      </c>
      <c r="W4371" s="239">
        <v>3416.21</v>
      </c>
    </row>
    <row r="4372" spans="21:23">
      <c r="U4372" s="233">
        <f t="shared" si="68"/>
        <v>44166</v>
      </c>
      <c r="V4372" s="238">
        <v>44183</v>
      </c>
      <c r="W4372" s="239">
        <v>3410.82</v>
      </c>
    </row>
    <row r="4373" spans="21:23">
      <c r="U4373" s="233">
        <f t="shared" si="68"/>
        <v>44166</v>
      </c>
      <c r="V4373" s="238">
        <v>44184</v>
      </c>
      <c r="W4373" s="239">
        <v>3420.26</v>
      </c>
    </row>
    <row r="4374" spans="21:23">
      <c r="U4374" s="233">
        <f t="shared" si="68"/>
        <v>44166</v>
      </c>
      <c r="V4374" s="238">
        <v>44185</v>
      </c>
      <c r="W4374" s="239">
        <v>3420.26</v>
      </c>
    </row>
    <row r="4375" spans="21:23">
      <c r="U4375" s="233">
        <f t="shared" si="68"/>
        <v>44166</v>
      </c>
      <c r="V4375" s="238">
        <v>44186</v>
      </c>
      <c r="W4375" s="239">
        <v>3420.26</v>
      </c>
    </row>
    <row r="4376" spans="21:23">
      <c r="U4376" s="233">
        <f t="shared" si="68"/>
        <v>44166</v>
      </c>
      <c r="V4376" s="238">
        <v>44187</v>
      </c>
      <c r="W4376" s="239">
        <v>3442.41</v>
      </c>
    </row>
    <row r="4377" spans="21:23">
      <c r="U4377" s="233">
        <f t="shared" si="68"/>
        <v>44166</v>
      </c>
      <c r="V4377" s="238">
        <v>44188</v>
      </c>
      <c r="W4377" s="239">
        <v>3444.9</v>
      </c>
    </row>
    <row r="4378" spans="21:23">
      <c r="U4378" s="233">
        <f t="shared" si="68"/>
        <v>44166</v>
      </c>
      <c r="V4378" s="238">
        <v>44189</v>
      </c>
      <c r="W4378" s="239">
        <v>3482.51</v>
      </c>
    </row>
    <row r="4379" spans="21:23">
      <c r="U4379" s="233">
        <f t="shared" si="68"/>
        <v>44166</v>
      </c>
      <c r="V4379" s="238">
        <v>44190</v>
      </c>
      <c r="W4379" s="239">
        <v>3493.77</v>
      </c>
    </row>
    <row r="4380" spans="21:23">
      <c r="U4380" s="233">
        <f t="shared" si="68"/>
        <v>44166</v>
      </c>
      <c r="V4380" s="238">
        <v>44191</v>
      </c>
      <c r="W4380" s="239">
        <v>3493.77</v>
      </c>
    </row>
    <row r="4381" spans="21:23">
      <c r="U4381" s="233">
        <f t="shared" si="68"/>
        <v>44166</v>
      </c>
      <c r="V4381" s="238">
        <v>44192</v>
      </c>
      <c r="W4381" s="239">
        <v>3493.77</v>
      </c>
    </row>
    <row r="4382" spans="21:23">
      <c r="U4382" s="233">
        <f t="shared" si="68"/>
        <v>44166</v>
      </c>
      <c r="V4382" s="238">
        <v>44193</v>
      </c>
      <c r="W4382" s="239">
        <v>3493.77</v>
      </c>
    </row>
    <row r="4383" spans="21:23">
      <c r="U4383" s="233">
        <f t="shared" si="68"/>
        <v>44166</v>
      </c>
      <c r="V4383" s="238">
        <v>44194</v>
      </c>
      <c r="W4383" s="239">
        <v>3495.39</v>
      </c>
    </row>
    <row r="4384" spans="21:23">
      <c r="U4384" s="233">
        <f t="shared" si="68"/>
        <v>44166</v>
      </c>
      <c r="V4384" s="238">
        <v>44195</v>
      </c>
      <c r="W4384" s="239">
        <v>3482.1</v>
      </c>
    </row>
    <row r="4385" spans="21:23">
      <c r="U4385" s="233">
        <f t="shared" si="68"/>
        <v>44166</v>
      </c>
      <c r="V4385" s="238">
        <v>44196</v>
      </c>
      <c r="W4385" s="239">
        <v>3432.5</v>
      </c>
    </row>
    <row r="4386" spans="21:23">
      <c r="U4386" s="233">
        <f t="shared" si="68"/>
        <v>44197</v>
      </c>
      <c r="V4386" s="238">
        <v>44197</v>
      </c>
      <c r="W4386" s="1">
        <v>3432.5</v>
      </c>
    </row>
    <row r="4387" spans="21:23">
      <c r="U4387" s="233">
        <f t="shared" si="68"/>
        <v>44197</v>
      </c>
      <c r="V4387" s="238">
        <v>44198</v>
      </c>
      <c r="W4387" s="1">
        <v>3432.5</v>
      </c>
    </row>
    <row r="4388" spans="21:23">
      <c r="U4388" s="233">
        <f t="shared" si="68"/>
        <v>44197</v>
      </c>
      <c r="V4388" s="238">
        <v>44199</v>
      </c>
      <c r="W4388" s="1">
        <v>3432.5</v>
      </c>
    </row>
    <row r="4389" spans="21:23">
      <c r="U4389" s="233">
        <f t="shared" si="68"/>
        <v>44197</v>
      </c>
      <c r="V4389" s="238">
        <v>44200</v>
      </c>
      <c r="W4389" s="1">
        <v>3432.5</v>
      </c>
    </row>
    <row r="4390" spans="21:23">
      <c r="U4390" s="233">
        <f t="shared" si="68"/>
        <v>44197</v>
      </c>
      <c r="V4390" s="238">
        <v>44201</v>
      </c>
      <c r="W4390" s="1">
        <v>3420.78</v>
      </c>
    </row>
    <row r="4391" spans="21:23">
      <c r="U4391" s="233">
        <f t="shared" si="68"/>
        <v>44197</v>
      </c>
      <c r="V4391" s="238">
        <v>44202</v>
      </c>
      <c r="W4391" s="1">
        <v>3450.74</v>
      </c>
    </row>
    <row r="4392" spans="21:23">
      <c r="U4392" s="233">
        <f t="shared" si="68"/>
        <v>44197</v>
      </c>
      <c r="V4392" s="238">
        <v>44203</v>
      </c>
      <c r="W4392" s="1">
        <v>3428.04</v>
      </c>
    </row>
    <row r="4393" spans="21:23">
      <c r="U4393" s="233">
        <f t="shared" si="68"/>
        <v>44197</v>
      </c>
      <c r="V4393" s="238">
        <v>44204</v>
      </c>
      <c r="W4393" s="1">
        <v>3459.39</v>
      </c>
    </row>
    <row r="4394" spans="21:23">
      <c r="U4394" s="233">
        <f t="shared" si="68"/>
        <v>44197</v>
      </c>
      <c r="V4394" s="238">
        <v>44205</v>
      </c>
      <c r="W4394" s="1">
        <v>3478.11</v>
      </c>
    </row>
    <row r="4395" spans="21:23">
      <c r="U4395" s="233">
        <f t="shared" si="68"/>
        <v>44197</v>
      </c>
      <c r="V4395" s="238">
        <v>44206</v>
      </c>
      <c r="W4395" s="1">
        <v>3478.11</v>
      </c>
    </row>
    <row r="4396" spans="21:23">
      <c r="U4396" s="233">
        <f t="shared" si="68"/>
        <v>44197</v>
      </c>
      <c r="V4396" s="238">
        <v>44207</v>
      </c>
      <c r="W4396" s="1">
        <v>3478.11</v>
      </c>
    </row>
    <row r="4397" spans="21:23">
      <c r="U4397" s="233">
        <f t="shared" si="68"/>
        <v>44197</v>
      </c>
      <c r="V4397" s="238">
        <v>44208</v>
      </c>
      <c r="W4397" s="1">
        <v>3478.11</v>
      </c>
    </row>
    <row r="4398" spans="21:23">
      <c r="U4398" s="233">
        <f t="shared" si="68"/>
        <v>44197</v>
      </c>
      <c r="V4398" s="238">
        <v>44209</v>
      </c>
      <c r="W4398" s="1">
        <v>3487.65</v>
      </c>
    </row>
    <row r="4399" spans="21:23">
      <c r="U4399" s="233">
        <f t="shared" si="68"/>
        <v>44197</v>
      </c>
      <c r="V4399" s="238">
        <v>44210</v>
      </c>
      <c r="W4399" s="1">
        <v>3478.36</v>
      </c>
    </row>
    <row r="4400" spans="21:23">
      <c r="U4400" s="233">
        <f t="shared" si="68"/>
        <v>44197</v>
      </c>
      <c r="V4400" s="238">
        <v>44211</v>
      </c>
      <c r="W4400" s="1">
        <v>3469.76</v>
      </c>
    </row>
    <row r="4401" spans="21:23">
      <c r="U4401" s="233">
        <f t="shared" si="68"/>
        <v>44197</v>
      </c>
      <c r="V4401" s="238">
        <v>44212</v>
      </c>
      <c r="W4401" s="1">
        <v>3466.8</v>
      </c>
    </row>
    <row r="4402" spans="21:23">
      <c r="U4402" s="233">
        <f t="shared" si="68"/>
        <v>44197</v>
      </c>
      <c r="V4402" s="238">
        <v>44213</v>
      </c>
      <c r="W4402" s="1">
        <v>3466.8</v>
      </c>
    </row>
    <row r="4403" spans="21:23">
      <c r="U4403" s="233">
        <f t="shared" si="68"/>
        <v>44197</v>
      </c>
      <c r="V4403" s="238">
        <v>44214</v>
      </c>
      <c r="W4403" s="1">
        <v>3466.8</v>
      </c>
    </row>
    <row r="4404" spans="21:23">
      <c r="U4404" s="233">
        <f t="shared" si="68"/>
        <v>44197</v>
      </c>
      <c r="V4404" s="238">
        <v>44215</v>
      </c>
      <c r="W4404" s="1">
        <v>3466.8</v>
      </c>
    </row>
    <row r="4405" spans="21:23">
      <c r="U4405" s="233">
        <f t="shared" si="68"/>
        <v>44197</v>
      </c>
      <c r="V4405" s="238">
        <v>44216</v>
      </c>
      <c r="W4405" s="1">
        <v>3482.03</v>
      </c>
    </row>
    <row r="4406" spans="21:23">
      <c r="U4406" s="233">
        <f t="shared" si="68"/>
        <v>44197</v>
      </c>
      <c r="V4406" s="238">
        <v>44217</v>
      </c>
      <c r="W4406" s="1">
        <v>3476.19</v>
      </c>
    </row>
    <row r="4407" spans="21:23">
      <c r="U4407" s="233">
        <f t="shared" si="68"/>
        <v>44197</v>
      </c>
      <c r="V4407" s="238">
        <v>44218</v>
      </c>
      <c r="W4407" s="1">
        <v>3477.48</v>
      </c>
    </row>
    <row r="4408" spans="21:23">
      <c r="U4408" s="233">
        <f t="shared" si="68"/>
        <v>44197</v>
      </c>
      <c r="V4408" s="238">
        <v>44219</v>
      </c>
      <c r="W4408" s="1">
        <v>3525.25</v>
      </c>
    </row>
    <row r="4409" spans="21:23">
      <c r="U4409" s="233">
        <f t="shared" si="68"/>
        <v>44197</v>
      </c>
      <c r="V4409" s="238">
        <v>44220</v>
      </c>
      <c r="W4409" s="1">
        <v>3525.25</v>
      </c>
    </row>
    <row r="4410" spans="21:23">
      <c r="U4410" s="233">
        <f t="shared" si="68"/>
        <v>44197</v>
      </c>
      <c r="V4410" s="238">
        <v>44221</v>
      </c>
      <c r="W4410" s="1">
        <v>3525.25</v>
      </c>
    </row>
    <row r="4411" spans="21:23">
      <c r="U4411" s="233">
        <f t="shared" si="68"/>
        <v>44197</v>
      </c>
      <c r="V4411" s="238">
        <v>44222</v>
      </c>
      <c r="W4411" s="1">
        <v>3582.41</v>
      </c>
    </row>
    <row r="4412" spans="21:23">
      <c r="U4412" s="233">
        <f t="shared" si="68"/>
        <v>44197</v>
      </c>
      <c r="V4412" s="238">
        <v>44223</v>
      </c>
      <c r="W4412" s="1">
        <v>3591.48</v>
      </c>
    </row>
    <row r="4413" spans="21:23">
      <c r="U4413" s="233">
        <f t="shared" si="68"/>
        <v>44197</v>
      </c>
      <c r="V4413" s="238">
        <v>44224</v>
      </c>
      <c r="W4413" s="1">
        <v>3636.91</v>
      </c>
    </row>
    <row r="4414" spans="21:23">
      <c r="U4414" s="233">
        <f t="shared" si="68"/>
        <v>44197</v>
      </c>
      <c r="V4414" s="238">
        <v>44225</v>
      </c>
      <c r="W4414" s="1">
        <v>3585.44</v>
      </c>
    </row>
    <row r="4415" spans="21:23">
      <c r="U4415" s="233">
        <f t="shared" si="68"/>
        <v>44197</v>
      </c>
      <c r="V4415" s="238">
        <v>44226</v>
      </c>
      <c r="W4415" s="1">
        <v>3559.46</v>
      </c>
    </row>
    <row r="4416" spans="21:23">
      <c r="U4416" s="233">
        <f t="shared" si="68"/>
        <v>44197</v>
      </c>
      <c r="V4416" s="238">
        <v>44227</v>
      </c>
      <c r="W4416" s="1">
        <v>3559.46</v>
      </c>
    </row>
    <row r="4417" spans="21:23">
      <c r="U4417" s="233">
        <f t="shared" si="68"/>
        <v>44228</v>
      </c>
      <c r="V4417" s="238">
        <v>44228</v>
      </c>
      <c r="W4417" s="1">
        <v>3559.46</v>
      </c>
    </row>
    <row r="4418" spans="21:23">
      <c r="U4418" s="233">
        <f t="shared" si="68"/>
        <v>44228</v>
      </c>
      <c r="V4418" s="238">
        <v>44229</v>
      </c>
      <c r="W4418" s="1">
        <v>3561.37</v>
      </c>
    </row>
    <row r="4419" spans="21:23">
      <c r="U4419" s="233">
        <f t="shared" ref="U4419:U4482" si="69">+DATE(YEAR(V4419),MONTH(V4419),1)</f>
        <v>44228</v>
      </c>
      <c r="V4419" s="238">
        <v>44230</v>
      </c>
      <c r="W4419" s="1">
        <v>3534.99</v>
      </c>
    </row>
    <row r="4420" spans="21:23">
      <c r="U4420" s="233">
        <f t="shared" si="69"/>
        <v>44228</v>
      </c>
      <c r="V4420" s="238">
        <v>44231</v>
      </c>
      <c r="W4420" s="1">
        <v>3522.57</v>
      </c>
    </row>
    <row r="4421" spans="21:23">
      <c r="U4421" s="233">
        <f t="shared" si="69"/>
        <v>44228</v>
      </c>
      <c r="V4421" s="238">
        <v>44232</v>
      </c>
      <c r="W4421" s="1">
        <v>3558.63</v>
      </c>
    </row>
    <row r="4422" spans="21:23">
      <c r="U4422" s="233">
        <f t="shared" si="69"/>
        <v>44228</v>
      </c>
      <c r="V4422" s="238">
        <v>44233</v>
      </c>
      <c r="W4422" s="1">
        <v>3543.28</v>
      </c>
    </row>
    <row r="4423" spans="21:23">
      <c r="U4423" s="233">
        <f t="shared" si="69"/>
        <v>44228</v>
      </c>
      <c r="V4423" s="238">
        <v>44234</v>
      </c>
      <c r="W4423" s="1">
        <v>3543.28</v>
      </c>
    </row>
    <row r="4424" spans="21:23">
      <c r="U4424" s="233">
        <f t="shared" si="69"/>
        <v>44228</v>
      </c>
      <c r="V4424" s="238">
        <v>44235</v>
      </c>
      <c r="W4424" s="1">
        <v>3543.28</v>
      </c>
    </row>
    <row r="4425" spans="21:23">
      <c r="U4425" s="233">
        <f t="shared" si="69"/>
        <v>44228</v>
      </c>
      <c r="V4425" s="238">
        <v>44236</v>
      </c>
      <c r="W4425" s="1">
        <v>3554.65</v>
      </c>
    </row>
    <row r="4426" spans="21:23">
      <c r="U4426" s="233">
        <f t="shared" si="69"/>
        <v>44228</v>
      </c>
      <c r="V4426" s="238">
        <v>44237</v>
      </c>
      <c r="W4426" s="1">
        <v>3583.23</v>
      </c>
    </row>
    <row r="4427" spans="21:23">
      <c r="U4427" s="233">
        <f t="shared" si="69"/>
        <v>44228</v>
      </c>
      <c r="V4427" s="238">
        <v>44238</v>
      </c>
      <c r="W4427" s="1">
        <v>3557.16</v>
      </c>
    </row>
    <row r="4428" spans="21:23">
      <c r="U4428" s="233">
        <f t="shared" si="69"/>
        <v>44228</v>
      </c>
      <c r="V4428" s="238">
        <v>44239</v>
      </c>
      <c r="W4428" s="1">
        <v>3525.45</v>
      </c>
    </row>
    <row r="4429" spans="21:23">
      <c r="U4429" s="233">
        <f t="shared" si="69"/>
        <v>44228</v>
      </c>
      <c r="V4429" s="238">
        <v>44240</v>
      </c>
      <c r="W4429" s="1">
        <v>3515.65</v>
      </c>
    </row>
    <row r="4430" spans="21:23">
      <c r="U4430" s="233">
        <f t="shared" si="69"/>
        <v>44228</v>
      </c>
      <c r="V4430" s="238">
        <v>44241</v>
      </c>
      <c r="W4430" s="1">
        <v>3515.65</v>
      </c>
    </row>
    <row r="4431" spans="21:23">
      <c r="U4431" s="233">
        <f t="shared" si="69"/>
        <v>44228</v>
      </c>
      <c r="V4431" s="238">
        <v>44242</v>
      </c>
      <c r="W4431" s="1">
        <v>3515.65</v>
      </c>
    </row>
    <row r="4432" spans="21:23">
      <c r="U4432" s="233">
        <f t="shared" si="69"/>
        <v>44228</v>
      </c>
      <c r="V4432" s="238">
        <v>44243</v>
      </c>
      <c r="W4432" s="1">
        <v>3515.65</v>
      </c>
    </row>
    <row r="4433" spans="21:23">
      <c r="U4433" s="233">
        <f t="shared" si="69"/>
        <v>44228</v>
      </c>
      <c r="V4433" s="238">
        <v>44244</v>
      </c>
      <c r="W4433" s="1">
        <v>3518.19</v>
      </c>
    </row>
    <row r="4434" spans="21:23">
      <c r="U4434" s="233">
        <f t="shared" si="69"/>
        <v>44228</v>
      </c>
      <c r="V4434" s="238">
        <v>44245</v>
      </c>
      <c r="W4434" s="1">
        <v>3545.84</v>
      </c>
    </row>
    <row r="4435" spans="21:23">
      <c r="U4435" s="233">
        <f t="shared" si="69"/>
        <v>44228</v>
      </c>
      <c r="V4435" s="238">
        <v>44246</v>
      </c>
      <c r="W4435" s="1">
        <v>3537.86</v>
      </c>
    </row>
    <row r="4436" spans="21:23">
      <c r="U4436" s="233">
        <f t="shared" si="69"/>
        <v>44228</v>
      </c>
      <c r="V4436" s="238">
        <v>44247</v>
      </c>
      <c r="W4436" s="1">
        <v>3555.4</v>
      </c>
    </row>
    <row r="4437" spans="21:23">
      <c r="U4437" s="233">
        <f t="shared" si="69"/>
        <v>44228</v>
      </c>
      <c r="V4437" s="238">
        <v>44248</v>
      </c>
      <c r="W4437" s="1">
        <v>3555.4</v>
      </c>
    </row>
    <row r="4438" spans="21:23">
      <c r="U4438" s="233">
        <f t="shared" si="69"/>
        <v>44228</v>
      </c>
      <c r="V4438" s="238">
        <v>44249</v>
      </c>
      <c r="W4438" s="1">
        <v>3555.4</v>
      </c>
    </row>
    <row r="4439" spans="21:23">
      <c r="U4439" s="233">
        <f t="shared" si="69"/>
        <v>44228</v>
      </c>
      <c r="V4439" s="238">
        <v>44250</v>
      </c>
      <c r="W4439" s="1">
        <v>3602.41</v>
      </c>
    </row>
    <row r="4440" spans="21:23">
      <c r="U4440" s="233">
        <f t="shared" si="69"/>
        <v>44228</v>
      </c>
      <c r="V4440" s="238">
        <v>44251</v>
      </c>
      <c r="W4440" s="1">
        <v>3590.37</v>
      </c>
    </row>
    <row r="4441" spans="21:23">
      <c r="U4441" s="233">
        <f t="shared" si="69"/>
        <v>44228</v>
      </c>
      <c r="V4441" s="238">
        <v>44252</v>
      </c>
      <c r="W4441" s="1">
        <v>3578.29</v>
      </c>
    </row>
    <row r="4442" spans="21:23">
      <c r="U4442" s="233">
        <f t="shared" si="69"/>
        <v>44228</v>
      </c>
      <c r="V4442" s="238">
        <v>44253</v>
      </c>
      <c r="W4442" s="1">
        <v>3588.23</v>
      </c>
    </row>
    <row r="4443" spans="21:23">
      <c r="U4443" s="233">
        <f t="shared" si="69"/>
        <v>44228</v>
      </c>
      <c r="V4443" s="238">
        <v>44254</v>
      </c>
      <c r="W4443" s="1">
        <v>3624.39</v>
      </c>
    </row>
    <row r="4444" spans="21:23">
      <c r="U4444" s="233">
        <f t="shared" si="69"/>
        <v>44228</v>
      </c>
      <c r="V4444" s="238">
        <v>44255</v>
      </c>
      <c r="W4444" s="1">
        <v>3624.39</v>
      </c>
    </row>
    <row r="4445" spans="21:23">
      <c r="U4445" s="233">
        <f t="shared" si="69"/>
        <v>44256</v>
      </c>
      <c r="V4445" s="238">
        <v>44256</v>
      </c>
      <c r="W4445" s="1">
        <v>3624.39</v>
      </c>
    </row>
    <row r="4446" spans="21:23">
      <c r="U4446" s="233">
        <f t="shared" si="69"/>
        <v>44256</v>
      </c>
      <c r="V4446" s="238">
        <v>44257</v>
      </c>
      <c r="W4446" s="1">
        <v>3622.36</v>
      </c>
    </row>
    <row r="4447" spans="21:23">
      <c r="U4447" s="233">
        <f t="shared" si="69"/>
        <v>44256</v>
      </c>
      <c r="V4447" s="238">
        <v>44258</v>
      </c>
      <c r="W4447" s="1">
        <v>3646.61</v>
      </c>
    </row>
    <row r="4448" spans="21:23">
      <c r="U4448" s="233">
        <f t="shared" si="69"/>
        <v>44256</v>
      </c>
      <c r="V4448" s="238">
        <v>44259</v>
      </c>
      <c r="W4448" s="1">
        <v>3676.94</v>
      </c>
    </row>
    <row r="4449" spans="21:23">
      <c r="U4449" s="233">
        <f t="shared" si="69"/>
        <v>44256</v>
      </c>
      <c r="V4449" s="238">
        <v>44260</v>
      </c>
      <c r="W4449" s="1">
        <v>3647.99</v>
      </c>
    </row>
    <row r="4450" spans="21:23">
      <c r="U4450" s="233">
        <f t="shared" si="69"/>
        <v>44256</v>
      </c>
      <c r="V4450" s="238">
        <v>44261</v>
      </c>
      <c r="W4450" s="1">
        <v>3640.2</v>
      </c>
    </row>
    <row r="4451" spans="21:23">
      <c r="U4451" s="233">
        <f t="shared" si="69"/>
        <v>44256</v>
      </c>
      <c r="V4451" s="238">
        <v>44262</v>
      </c>
      <c r="W4451" s="1">
        <v>3640.2</v>
      </c>
    </row>
    <row r="4452" spans="21:23">
      <c r="U4452" s="233">
        <f t="shared" si="69"/>
        <v>44256</v>
      </c>
      <c r="V4452" s="238">
        <v>44263</v>
      </c>
      <c r="W4452" s="1">
        <v>3640.2</v>
      </c>
    </row>
    <row r="4453" spans="21:23">
      <c r="U4453" s="233">
        <f t="shared" si="69"/>
        <v>44256</v>
      </c>
      <c r="V4453" s="238">
        <v>44264</v>
      </c>
      <c r="W4453" s="1">
        <v>3623.61</v>
      </c>
    </row>
    <row r="4454" spans="21:23">
      <c r="U4454" s="233">
        <f t="shared" si="69"/>
        <v>44256</v>
      </c>
      <c r="V4454" s="238">
        <v>44265</v>
      </c>
      <c r="W4454" s="1">
        <v>3598.77</v>
      </c>
    </row>
    <row r="4455" spans="21:23">
      <c r="U4455" s="233">
        <f t="shared" si="69"/>
        <v>44256</v>
      </c>
      <c r="V4455" s="238">
        <v>44266</v>
      </c>
      <c r="W4455" s="1">
        <v>3561.91</v>
      </c>
    </row>
    <row r="4456" spans="21:23">
      <c r="U4456" s="233">
        <f t="shared" si="69"/>
        <v>44256</v>
      </c>
      <c r="V4456" s="238">
        <v>44267</v>
      </c>
      <c r="W4456" s="1">
        <v>3534.62</v>
      </c>
    </row>
    <row r="4457" spans="21:23">
      <c r="U4457" s="233">
        <f t="shared" si="69"/>
        <v>44256</v>
      </c>
      <c r="V4457" s="238">
        <v>44268</v>
      </c>
      <c r="W4457" s="1">
        <v>3575.3</v>
      </c>
    </row>
    <row r="4458" spans="21:23">
      <c r="U4458" s="233">
        <f t="shared" si="69"/>
        <v>44256</v>
      </c>
      <c r="V4458" s="238">
        <v>44269</v>
      </c>
      <c r="W4458" s="1">
        <v>3575.3</v>
      </c>
    </row>
    <row r="4459" spans="21:23">
      <c r="U4459" s="233">
        <f t="shared" si="69"/>
        <v>44256</v>
      </c>
      <c r="V4459" s="238">
        <v>44270</v>
      </c>
      <c r="W4459" s="1">
        <v>3575.3</v>
      </c>
    </row>
    <row r="4460" spans="21:23">
      <c r="U4460" s="233">
        <f t="shared" si="69"/>
        <v>44256</v>
      </c>
      <c r="V4460" s="238">
        <v>44271</v>
      </c>
      <c r="W4460" s="1">
        <v>3575.63</v>
      </c>
    </row>
    <row r="4461" spans="21:23">
      <c r="U4461" s="233">
        <f t="shared" si="69"/>
        <v>44256</v>
      </c>
      <c r="V4461" s="238">
        <v>44272</v>
      </c>
      <c r="W4461" s="1">
        <v>3553.51</v>
      </c>
    </row>
    <row r="4462" spans="21:23">
      <c r="U4462" s="233">
        <f t="shared" si="69"/>
        <v>44256</v>
      </c>
      <c r="V4462" s="238">
        <v>44273</v>
      </c>
      <c r="W4462" s="1">
        <v>3578.02</v>
      </c>
    </row>
    <row r="4463" spans="21:23">
      <c r="U4463" s="233">
        <f t="shared" si="69"/>
        <v>44256</v>
      </c>
      <c r="V4463" s="238">
        <v>44274</v>
      </c>
      <c r="W4463" s="1">
        <v>3569.45</v>
      </c>
    </row>
    <row r="4464" spans="21:23">
      <c r="U4464" s="233">
        <f t="shared" si="69"/>
        <v>44256</v>
      </c>
      <c r="V4464" s="238">
        <v>44275</v>
      </c>
      <c r="W4464" s="1">
        <v>3553.34</v>
      </c>
    </row>
    <row r="4465" spans="21:23">
      <c r="U4465" s="233">
        <f t="shared" si="69"/>
        <v>44256</v>
      </c>
      <c r="V4465" s="238">
        <v>44276</v>
      </c>
      <c r="W4465" s="1">
        <v>3553.34</v>
      </c>
    </row>
    <row r="4466" spans="21:23">
      <c r="U4466" s="233">
        <f t="shared" si="69"/>
        <v>44256</v>
      </c>
      <c r="V4466" s="238">
        <v>44277</v>
      </c>
      <c r="W4466" s="1">
        <v>3553.34</v>
      </c>
    </row>
    <row r="4467" spans="21:23">
      <c r="U4467" s="233">
        <f t="shared" si="69"/>
        <v>44256</v>
      </c>
      <c r="V4467" s="238">
        <v>44278</v>
      </c>
      <c r="W4467" s="1">
        <v>3553.34</v>
      </c>
    </row>
    <row r="4468" spans="21:23">
      <c r="U4468" s="233">
        <f t="shared" si="69"/>
        <v>44256</v>
      </c>
      <c r="V4468" s="238">
        <v>44279</v>
      </c>
      <c r="W4468" s="1">
        <v>3589.82</v>
      </c>
    </row>
    <row r="4469" spans="21:23">
      <c r="U4469" s="233">
        <f t="shared" si="69"/>
        <v>44256</v>
      </c>
      <c r="V4469" s="238">
        <v>44280</v>
      </c>
      <c r="W4469" s="1">
        <v>3635.12</v>
      </c>
    </row>
    <row r="4470" spans="21:23">
      <c r="U4470" s="233">
        <f t="shared" si="69"/>
        <v>44256</v>
      </c>
      <c r="V4470" s="238">
        <v>44281</v>
      </c>
      <c r="W4470" s="1">
        <v>3658.22</v>
      </c>
    </row>
    <row r="4471" spans="21:23">
      <c r="U4471" s="233">
        <f t="shared" si="69"/>
        <v>44256</v>
      </c>
      <c r="V4471" s="238">
        <v>44282</v>
      </c>
      <c r="W4471" s="1">
        <v>3665.41</v>
      </c>
    </row>
    <row r="4472" spans="21:23">
      <c r="U4472" s="233">
        <f t="shared" si="69"/>
        <v>44256</v>
      </c>
      <c r="V4472" s="238">
        <v>44283</v>
      </c>
      <c r="W4472" s="1">
        <v>3665.41</v>
      </c>
    </row>
    <row r="4473" spans="21:23">
      <c r="U4473" s="233">
        <f t="shared" si="69"/>
        <v>44256</v>
      </c>
      <c r="V4473" s="238">
        <v>44284</v>
      </c>
      <c r="W4473" s="1">
        <v>3665.41</v>
      </c>
    </row>
    <row r="4474" spans="21:23">
      <c r="U4474" s="233">
        <f t="shared" si="69"/>
        <v>44256</v>
      </c>
      <c r="V4474" s="238">
        <v>44285</v>
      </c>
      <c r="W4474" s="1">
        <v>3705.85</v>
      </c>
    </row>
    <row r="4475" spans="21:23">
      <c r="U4475" s="233">
        <f t="shared" si="69"/>
        <v>44256</v>
      </c>
      <c r="V4475" s="238">
        <v>44286</v>
      </c>
      <c r="W4475" s="1">
        <v>3736.91</v>
      </c>
    </row>
    <row r="4476" spans="21:23">
      <c r="U4476" s="233">
        <f t="shared" si="69"/>
        <v>44287</v>
      </c>
      <c r="V4476" s="238">
        <v>44287</v>
      </c>
      <c r="W4476" s="1">
        <v>3678.62</v>
      </c>
    </row>
    <row r="4477" spans="21:23">
      <c r="U4477" s="233">
        <f t="shared" si="69"/>
        <v>44287</v>
      </c>
      <c r="V4477" s="238">
        <v>44288</v>
      </c>
      <c r="W4477" s="1">
        <v>3678.62</v>
      </c>
    </row>
    <row r="4478" spans="21:23">
      <c r="U4478" s="233">
        <f t="shared" si="69"/>
        <v>44287</v>
      </c>
      <c r="V4478" s="238">
        <v>44289</v>
      </c>
      <c r="W4478" s="1">
        <v>3678.62</v>
      </c>
    </row>
    <row r="4479" spans="21:23">
      <c r="U4479" s="233">
        <f t="shared" si="69"/>
        <v>44287</v>
      </c>
      <c r="V4479" s="238">
        <v>44290</v>
      </c>
      <c r="W4479" s="1">
        <v>3678.62</v>
      </c>
    </row>
    <row r="4480" spans="21:23">
      <c r="U4480" s="233">
        <f t="shared" si="69"/>
        <v>44287</v>
      </c>
      <c r="V4480" s="238">
        <v>44291</v>
      </c>
      <c r="W4480" s="1">
        <v>3678.62</v>
      </c>
    </row>
    <row r="4481" spans="21:23">
      <c r="U4481" s="233">
        <f t="shared" si="69"/>
        <v>44287</v>
      </c>
      <c r="V4481" s="238">
        <v>44292</v>
      </c>
      <c r="W4481" s="1">
        <v>3645.79</v>
      </c>
    </row>
    <row r="4482" spans="21:23">
      <c r="U4482" s="233">
        <f t="shared" si="69"/>
        <v>44287</v>
      </c>
      <c r="V4482" s="238">
        <v>44293</v>
      </c>
      <c r="W4482" s="1">
        <v>3645.14</v>
      </c>
    </row>
    <row r="4483" spans="21:23">
      <c r="U4483" s="233">
        <f t="shared" ref="U4483:U4546" si="70">+DATE(YEAR(V4483),MONTH(V4483),1)</f>
        <v>44287</v>
      </c>
      <c r="V4483" s="238">
        <v>44294</v>
      </c>
      <c r="W4483" s="1">
        <v>3639.62</v>
      </c>
    </row>
    <row r="4484" spans="21:23">
      <c r="U4484" s="233">
        <f t="shared" si="70"/>
        <v>44287</v>
      </c>
      <c r="V4484" s="238">
        <v>44295</v>
      </c>
      <c r="W4484" s="1">
        <v>3634.07</v>
      </c>
    </row>
    <row r="4485" spans="21:23">
      <c r="U4485" s="233">
        <f t="shared" si="70"/>
        <v>44287</v>
      </c>
      <c r="V4485" s="238">
        <v>44296</v>
      </c>
      <c r="W4485" s="1">
        <v>3650.23</v>
      </c>
    </row>
    <row r="4486" spans="21:23">
      <c r="U4486" s="233">
        <f t="shared" si="70"/>
        <v>44287</v>
      </c>
      <c r="V4486" s="238">
        <v>44297</v>
      </c>
      <c r="W4486" s="1">
        <v>3650.23</v>
      </c>
    </row>
    <row r="4487" spans="21:23">
      <c r="U4487" s="233">
        <f t="shared" si="70"/>
        <v>44287</v>
      </c>
      <c r="V4487" s="238">
        <v>44298</v>
      </c>
      <c r="W4487" s="1">
        <v>3650.23</v>
      </c>
    </row>
    <row r="4488" spans="21:23">
      <c r="U4488" s="233">
        <f t="shared" si="70"/>
        <v>44287</v>
      </c>
      <c r="V4488" s="238">
        <v>44299</v>
      </c>
      <c r="W4488" s="1">
        <v>3653.57</v>
      </c>
    </row>
    <row r="4489" spans="21:23">
      <c r="U4489" s="233">
        <f t="shared" si="70"/>
        <v>44287</v>
      </c>
      <c r="V4489" s="238">
        <v>44300</v>
      </c>
      <c r="W4489" s="1">
        <v>3666.17</v>
      </c>
    </row>
    <row r="4490" spans="21:23">
      <c r="U4490" s="233">
        <f t="shared" si="70"/>
        <v>44287</v>
      </c>
      <c r="V4490" s="238">
        <v>44301</v>
      </c>
      <c r="W4490" s="1">
        <v>3665.49</v>
      </c>
    </row>
    <row r="4491" spans="21:23">
      <c r="U4491" s="233">
        <f t="shared" si="70"/>
        <v>44287</v>
      </c>
      <c r="V4491" s="238">
        <v>44302</v>
      </c>
      <c r="W4491" s="1">
        <v>3620.4</v>
      </c>
    </row>
    <row r="4492" spans="21:23">
      <c r="U4492" s="233">
        <f t="shared" si="70"/>
        <v>44287</v>
      </c>
      <c r="V4492" s="238">
        <v>44303</v>
      </c>
      <c r="W4492" s="1">
        <v>3595.57</v>
      </c>
    </row>
    <row r="4493" spans="21:23">
      <c r="U4493" s="233">
        <f t="shared" si="70"/>
        <v>44287</v>
      </c>
      <c r="V4493" s="238">
        <v>44304</v>
      </c>
      <c r="W4493" s="1">
        <v>3595.57</v>
      </c>
    </row>
    <row r="4494" spans="21:23">
      <c r="U4494" s="233">
        <f t="shared" si="70"/>
        <v>44287</v>
      </c>
      <c r="V4494" s="238">
        <v>44305</v>
      </c>
      <c r="W4494" s="1">
        <v>3595.57</v>
      </c>
    </row>
    <row r="4495" spans="21:23">
      <c r="U4495" s="233">
        <f t="shared" si="70"/>
        <v>44287</v>
      </c>
      <c r="V4495" s="238">
        <v>44306</v>
      </c>
      <c r="W4495" s="1">
        <v>3606.42</v>
      </c>
    </row>
    <row r="4496" spans="21:23">
      <c r="U4496" s="233">
        <f t="shared" si="70"/>
        <v>44287</v>
      </c>
      <c r="V4496" s="238">
        <v>44307</v>
      </c>
      <c r="W4496" s="1">
        <v>3636.26</v>
      </c>
    </row>
    <row r="4497" spans="21:23">
      <c r="U4497" s="233">
        <f t="shared" si="70"/>
        <v>44287</v>
      </c>
      <c r="V4497" s="238">
        <v>44308</v>
      </c>
      <c r="W4497" s="1">
        <v>3639.12</v>
      </c>
    </row>
    <row r="4498" spans="21:23">
      <c r="U4498" s="233">
        <f t="shared" si="70"/>
        <v>44287</v>
      </c>
      <c r="V4498" s="238">
        <v>44309</v>
      </c>
      <c r="W4498" s="1">
        <v>3630.81</v>
      </c>
    </row>
    <row r="4499" spans="21:23">
      <c r="U4499" s="233">
        <f t="shared" si="70"/>
        <v>44287</v>
      </c>
      <c r="V4499" s="238">
        <v>44310</v>
      </c>
      <c r="W4499" s="1">
        <v>3640.07</v>
      </c>
    </row>
    <row r="4500" spans="21:23">
      <c r="U4500" s="233">
        <f t="shared" si="70"/>
        <v>44287</v>
      </c>
      <c r="V4500" s="238">
        <v>44311</v>
      </c>
      <c r="W4500" s="1">
        <v>3640.07</v>
      </c>
    </row>
    <row r="4501" spans="21:23">
      <c r="U4501" s="233">
        <f t="shared" si="70"/>
        <v>44287</v>
      </c>
      <c r="V4501" s="238">
        <v>44312</v>
      </c>
      <c r="W4501" s="1">
        <v>3640.07</v>
      </c>
    </row>
    <row r="4502" spans="21:23">
      <c r="U4502" s="233">
        <f t="shared" si="70"/>
        <v>44287</v>
      </c>
      <c r="V4502" s="238">
        <v>44313</v>
      </c>
      <c r="W4502" s="1">
        <v>3659.62</v>
      </c>
    </row>
    <row r="4503" spans="21:23">
      <c r="U4503" s="233">
        <f t="shared" si="70"/>
        <v>44287</v>
      </c>
      <c r="V4503" s="238">
        <v>44314</v>
      </c>
      <c r="W4503" s="1">
        <v>3717.46</v>
      </c>
    </row>
    <row r="4504" spans="21:23">
      <c r="U4504" s="233">
        <f t="shared" si="70"/>
        <v>44287</v>
      </c>
      <c r="V4504" s="238">
        <v>44315</v>
      </c>
      <c r="W4504" s="1">
        <v>3699.74</v>
      </c>
    </row>
    <row r="4505" spans="21:23">
      <c r="U4505" s="233">
        <f t="shared" si="70"/>
        <v>44287</v>
      </c>
      <c r="V4505" s="238">
        <v>44316</v>
      </c>
      <c r="W4505" s="1">
        <v>3712.89</v>
      </c>
    </row>
    <row r="4506" spans="21:23">
      <c r="U4506" s="233">
        <f t="shared" si="70"/>
        <v>44317</v>
      </c>
      <c r="V4506" s="238">
        <v>44317</v>
      </c>
      <c r="W4506" s="1">
        <v>3740.14</v>
      </c>
    </row>
    <row r="4507" spans="21:23">
      <c r="U4507" s="233">
        <f t="shared" si="70"/>
        <v>44317</v>
      </c>
      <c r="V4507" s="238">
        <v>44318</v>
      </c>
      <c r="W4507" s="1">
        <v>3740.14</v>
      </c>
    </row>
    <row r="4508" spans="21:23">
      <c r="U4508" s="233">
        <f t="shared" si="70"/>
        <v>44317</v>
      </c>
      <c r="V4508" s="238">
        <v>44319</v>
      </c>
      <c r="W4508" s="1">
        <v>3740.14</v>
      </c>
    </row>
    <row r="4509" spans="21:23">
      <c r="U4509" s="233">
        <f t="shared" si="70"/>
        <v>44317</v>
      </c>
      <c r="V4509" s="238">
        <v>44320</v>
      </c>
      <c r="W4509" s="1">
        <v>3816.65</v>
      </c>
    </row>
    <row r="4510" spans="21:23">
      <c r="U4510" s="233">
        <f t="shared" si="70"/>
        <v>44317</v>
      </c>
      <c r="V4510" s="238">
        <v>44321</v>
      </c>
      <c r="W4510" s="1">
        <v>3831.35</v>
      </c>
    </row>
    <row r="4511" spans="21:23">
      <c r="U4511" s="233">
        <f t="shared" si="70"/>
        <v>44317</v>
      </c>
      <c r="V4511" s="238">
        <v>44322</v>
      </c>
      <c r="W4511" s="1">
        <v>3846.28</v>
      </c>
    </row>
    <row r="4512" spans="21:23">
      <c r="U4512" s="233">
        <f t="shared" si="70"/>
        <v>44317</v>
      </c>
      <c r="V4512" s="238">
        <v>44323</v>
      </c>
      <c r="W4512" s="1">
        <v>3800.33</v>
      </c>
    </row>
    <row r="4513" spans="21:23">
      <c r="U4513" s="233">
        <f t="shared" si="70"/>
        <v>44317</v>
      </c>
      <c r="V4513" s="238">
        <v>44324</v>
      </c>
      <c r="W4513" s="1">
        <v>3765.33</v>
      </c>
    </row>
    <row r="4514" spans="21:23">
      <c r="U4514" s="233">
        <f t="shared" si="70"/>
        <v>44317</v>
      </c>
      <c r="V4514" s="238">
        <v>44325</v>
      </c>
      <c r="W4514" s="1">
        <v>3765.33</v>
      </c>
    </row>
    <row r="4515" spans="21:23">
      <c r="U4515" s="233">
        <f t="shared" si="70"/>
        <v>44317</v>
      </c>
      <c r="V4515" s="238">
        <v>44326</v>
      </c>
      <c r="W4515" s="1">
        <v>3765.33</v>
      </c>
    </row>
    <row r="4516" spans="21:23">
      <c r="U4516" s="233">
        <f t="shared" si="70"/>
        <v>44317</v>
      </c>
      <c r="V4516" s="238">
        <v>44327</v>
      </c>
      <c r="W4516" s="1">
        <v>3714.94</v>
      </c>
    </row>
    <row r="4517" spans="21:23">
      <c r="U4517" s="233">
        <f t="shared" si="70"/>
        <v>44317</v>
      </c>
      <c r="V4517" s="238">
        <v>44328</v>
      </c>
      <c r="W4517" s="1">
        <v>3703.2</v>
      </c>
    </row>
    <row r="4518" spans="21:23">
      <c r="U4518" s="233">
        <f t="shared" si="70"/>
        <v>44317</v>
      </c>
      <c r="V4518" s="238">
        <v>44329</v>
      </c>
      <c r="W4518" s="1">
        <v>3734.09</v>
      </c>
    </row>
    <row r="4519" spans="21:23">
      <c r="U4519" s="233">
        <f t="shared" si="70"/>
        <v>44317</v>
      </c>
      <c r="V4519" s="238">
        <v>44330</v>
      </c>
      <c r="W4519" s="1">
        <v>3728.09</v>
      </c>
    </row>
    <row r="4520" spans="21:23">
      <c r="U4520" s="233">
        <f t="shared" si="70"/>
        <v>44317</v>
      </c>
      <c r="V4520" s="238">
        <v>44331</v>
      </c>
      <c r="W4520" s="1">
        <v>3682.84</v>
      </c>
    </row>
    <row r="4521" spans="21:23">
      <c r="U4521" s="233">
        <f t="shared" si="70"/>
        <v>44317</v>
      </c>
      <c r="V4521" s="238">
        <v>44332</v>
      </c>
      <c r="W4521" s="1">
        <v>3682.84</v>
      </c>
    </row>
    <row r="4522" spans="21:23">
      <c r="U4522" s="233">
        <f t="shared" si="70"/>
        <v>44317</v>
      </c>
      <c r="V4522" s="238">
        <v>44333</v>
      </c>
      <c r="W4522" s="1">
        <v>3682.84</v>
      </c>
    </row>
    <row r="4523" spans="21:23">
      <c r="U4523" s="233">
        <f t="shared" si="70"/>
        <v>44317</v>
      </c>
      <c r="V4523" s="238">
        <v>44334</v>
      </c>
      <c r="W4523" s="1">
        <v>3682.84</v>
      </c>
    </row>
    <row r="4524" spans="21:23">
      <c r="U4524" s="233">
        <f t="shared" si="70"/>
        <v>44317</v>
      </c>
      <c r="V4524" s="238">
        <v>44335</v>
      </c>
      <c r="W4524" s="1">
        <v>3655.74</v>
      </c>
    </row>
    <row r="4525" spans="21:23">
      <c r="U4525" s="233">
        <f t="shared" si="70"/>
        <v>44317</v>
      </c>
      <c r="V4525" s="238">
        <v>44336</v>
      </c>
      <c r="W4525" s="1">
        <v>3682.66</v>
      </c>
    </row>
    <row r="4526" spans="21:23">
      <c r="U4526" s="233">
        <f t="shared" si="70"/>
        <v>44317</v>
      </c>
      <c r="V4526" s="238">
        <v>44337</v>
      </c>
      <c r="W4526" s="1">
        <v>3721.57</v>
      </c>
    </row>
    <row r="4527" spans="21:23">
      <c r="U4527" s="233">
        <f t="shared" si="70"/>
        <v>44317</v>
      </c>
      <c r="V4527" s="238">
        <v>44338</v>
      </c>
      <c r="W4527" s="1">
        <v>3738.19</v>
      </c>
    </row>
    <row r="4528" spans="21:23">
      <c r="U4528" s="233">
        <f t="shared" si="70"/>
        <v>44317</v>
      </c>
      <c r="V4528" s="238">
        <v>44339</v>
      </c>
      <c r="W4528" s="1">
        <v>3738.19</v>
      </c>
    </row>
    <row r="4529" spans="21:23">
      <c r="U4529" s="233">
        <f t="shared" si="70"/>
        <v>44317</v>
      </c>
      <c r="V4529" s="238">
        <v>44340</v>
      </c>
      <c r="W4529" s="1">
        <v>3738.19</v>
      </c>
    </row>
    <row r="4530" spans="21:23">
      <c r="U4530" s="233">
        <f t="shared" si="70"/>
        <v>44317</v>
      </c>
      <c r="V4530" s="238">
        <v>44341</v>
      </c>
      <c r="W4530" s="1">
        <v>3750.66</v>
      </c>
    </row>
    <row r="4531" spans="21:23">
      <c r="U4531" s="233">
        <f t="shared" si="70"/>
        <v>44317</v>
      </c>
      <c r="V4531" s="238">
        <v>44342</v>
      </c>
      <c r="W4531" s="1">
        <v>3735.41</v>
      </c>
    </row>
    <row r="4532" spans="21:23">
      <c r="U4532" s="233">
        <f t="shared" si="70"/>
        <v>44317</v>
      </c>
      <c r="V4532" s="238">
        <v>44343</v>
      </c>
      <c r="W4532" s="1">
        <v>3747.48</v>
      </c>
    </row>
    <row r="4533" spans="21:23">
      <c r="U4533" s="233">
        <f t="shared" si="70"/>
        <v>44317</v>
      </c>
      <c r="V4533" s="238">
        <v>44344</v>
      </c>
      <c r="W4533" s="1">
        <v>3729.02</v>
      </c>
    </row>
    <row r="4534" spans="21:23">
      <c r="U4534" s="233">
        <f t="shared" si="70"/>
        <v>44317</v>
      </c>
      <c r="V4534" s="238">
        <v>44345</v>
      </c>
      <c r="W4534" s="1">
        <v>3715.28</v>
      </c>
    </row>
    <row r="4535" spans="21:23">
      <c r="U4535" s="233">
        <f t="shared" si="70"/>
        <v>44317</v>
      </c>
      <c r="V4535" s="238">
        <v>44346</v>
      </c>
      <c r="W4535" s="1">
        <v>3715.28</v>
      </c>
    </row>
    <row r="4536" spans="21:23">
      <c r="U4536" s="233">
        <f t="shared" si="70"/>
        <v>44317</v>
      </c>
      <c r="V4536" s="238">
        <v>44347</v>
      </c>
      <c r="W4536" s="1">
        <v>3715.28</v>
      </c>
    </row>
    <row r="4537" spans="21:23">
      <c r="U4537" s="233">
        <f t="shared" si="70"/>
        <v>44348</v>
      </c>
      <c r="V4537" s="238">
        <v>44348</v>
      </c>
      <c r="W4537" s="1">
        <v>3715.28</v>
      </c>
    </row>
    <row r="4538" spans="21:23">
      <c r="U4538" s="233">
        <f t="shared" si="70"/>
        <v>44348</v>
      </c>
      <c r="V4538" s="238">
        <v>44349</v>
      </c>
      <c r="W4538" s="1">
        <v>3671.38</v>
      </c>
    </row>
    <row r="4539" spans="21:23">
      <c r="U4539" s="233">
        <f t="shared" si="70"/>
        <v>44348</v>
      </c>
      <c r="V4539" s="238">
        <v>44350</v>
      </c>
      <c r="W4539" s="1">
        <v>3642.29</v>
      </c>
    </row>
    <row r="4540" spans="21:23">
      <c r="U4540" s="233">
        <f t="shared" si="70"/>
        <v>44348</v>
      </c>
      <c r="V4540" s="238">
        <v>44351</v>
      </c>
      <c r="W4540" s="1">
        <v>3657.41</v>
      </c>
    </row>
    <row r="4541" spans="21:23">
      <c r="U4541" s="233">
        <f t="shared" si="70"/>
        <v>44348</v>
      </c>
      <c r="V4541" s="238">
        <v>44352</v>
      </c>
      <c r="W4541" s="1">
        <v>3609.2</v>
      </c>
    </row>
    <row r="4542" spans="21:23">
      <c r="U4542" s="233">
        <f t="shared" si="70"/>
        <v>44348</v>
      </c>
      <c r="V4542" s="238">
        <v>44353</v>
      </c>
      <c r="W4542" s="1">
        <v>3609.2</v>
      </c>
    </row>
    <row r="4543" spans="21:23">
      <c r="U4543" s="233">
        <f t="shared" si="70"/>
        <v>44348</v>
      </c>
      <c r="V4543" s="238">
        <v>44354</v>
      </c>
      <c r="W4543" s="1">
        <v>3609.2</v>
      </c>
    </row>
    <row r="4544" spans="21:23">
      <c r="U4544" s="233">
        <f t="shared" si="70"/>
        <v>44348</v>
      </c>
      <c r="V4544" s="238">
        <v>44355</v>
      </c>
      <c r="W4544" s="1">
        <v>3609.2</v>
      </c>
    </row>
    <row r="4545" spans="21:23">
      <c r="U4545" s="233">
        <f t="shared" si="70"/>
        <v>44348</v>
      </c>
      <c r="V4545" s="238">
        <v>44356</v>
      </c>
      <c r="W4545" s="1">
        <v>3597.18</v>
      </c>
    </row>
    <row r="4546" spans="21:23">
      <c r="U4546" s="233">
        <f t="shared" si="70"/>
        <v>44348</v>
      </c>
      <c r="V4546" s="238">
        <v>44357</v>
      </c>
      <c r="W4546" s="1">
        <v>3588.41</v>
      </c>
    </row>
    <row r="4547" spans="21:23">
      <c r="U4547" s="233">
        <f t="shared" ref="U4547:U4610" si="71">+DATE(YEAR(V4547),MONTH(V4547),1)</f>
        <v>44348</v>
      </c>
      <c r="V4547" s="238">
        <v>44358</v>
      </c>
      <c r="W4547" s="1">
        <v>3589.86</v>
      </c>
    </row>
    <row r="4548" spans="21:23">
      <c r="U4548" s="233">
        <f t="shared" si="71"/>
        <v>44348</v>
      </c>
      <c r="V4548" s="238">
        <v>44359</v>
      </c>
      <c r="W4548" s="1">
        <v>3626.02</v>
      </c>
    </row>
    <row r="4549" spans="21:23">
      <c r="U4549" s="233">
        <f t="shared" si="71"/>
        <v>44348</v>
      </c>
      <c r="V4549" s="238">
        <v>44360</v>
      </c>
      <c r="W4549" s="1">
        <v>3626.02</v>
      </c>
    </row>
    <row r="4550" spans="21:23">
      <c r="U4550" s="233">
        <f t="shared" si="71"/>
        <v>44348</v>
      </c>
      <c r="V4550" s="238">
        <v>44361</v>
      </c>
      <c r="W4550" s="1">
        <v>3626.02</v>
      </c>
    </row>
    <row r="4551" spans="21:23">
      <c r="U4551" s="233">
        <f t="shared" si="71"/>
        <v>44348</v>
      </c>
      <c r="V4551" s="238">
        <v>44362</v>
      </c>
      <c r="W4551" s="1">
        <v>3626.02</v>
      </c>
    </row>
    <row r="4552" spans="21:23">
      <c r="U4552" s="233">
        <f t="shared" si="71"/>
        <v>44348</v>
      </c>
      <c r="V4552" s="238">
        <v>44363</v>
      </c>
      <c r="W4552" s="1">
        <v>3693.35</v>
      </c>
    </row>
    <row r="4553" spans="21:23">
      <c r="U4553" s="233">
        <f t="shared" si="71"/>
        <v>44348</v>
      </c>
      <c r="V4553" s="238">
        <v>44364</v>
      </c>
      <c r="W4553" s="1">
        <v>3690.56</v>
      </c>
    </row>
    <row r="4554" spans="21:23">
      <c r="U4554" s="233">
        <f t="shared" si="71"/>
        <v>44348</v>
      </c>
      <c r="V4554" s="238">
        <v>44365</v>
      </c>
      <c r="W4554" s="1">
        <v>3730.45</v>
      </c>
    </row>
    <row r="4555" spans="21:23">
      <c r="U4555" s="233">
        <f t="shared" si="71"/>
        <v>44348</v>
      </c>
      <c r="V4555" s="238">
        <v>44366</v>
      </c>
      <c r="W4555" s="1">
        <v>3753.77</v>
      </c>
    </row>
    <row r="4556" spans="21:23">
      <c r="U4556" s="233">
        <f t="shared" si="71"/>
        <v>44348</v>
      </c>
      <c r="V4556" s="238">
        <v>44367</v>
      </c>
      <c r="W4556" s="1">
        <v>3753.77</v>
      </c>
    </row>
    <row r="4557" spans="21:23">
      <c r="U4557" s="233">
        <f t="shared" si="71"/>
        <v>44348</v>
      </c>
      <c r="V4557" s="238">
        <v>44368</v>
      </c>
      <c r="W4557" s="1">
        <v>3753.77</v>
      </c>
    </row>
    <row r="4558" spans="21:23">
      <c r="U4558" s="233">
        <f t="shared" si="71"/>
        <v>44348</v>
      </c>
      <c r="V4558" s="238">
        <v>44369</v>
      </c>
      <c r="W4558" s="1">
        <v>3758.08</v>
      </c>
    </row>
    <row r="4559" spans="21:23">
      <c r="U4559" s="233">
        <f t="shared" si="71"/>
        <v>44348</v>
      </c>
      <c r="V4559" s="238">
        <v>44370</v>
      </c>
      <c r="W4559" s="1">
        <v>3784.45</v>
      </c>
    </row>
    <row r="4560" spans="21:23">
      <c r="U4560" s="233">
        <f t="shared" si="71"/>
        <v>44348</v>
      </c>
      <c r="V4560" s="238">
        <v>44371</v>
      </c>
      <c r="W4560" s="1">
        <v>3773.11</v>
      </c>
    </row>
    <row r="4561" spans="21:23">
      <c r="U4561" s="233">
        <f t="shared" si="71"/>
        <v>44348</v>
      </c>
      <c r="V4561" s="238">
        <v>44372</v>
      </c>
      <c r="W4561" s="1">
        <v>3770.35</v>
      </c>
    </row>
    <row r="4562" spans="21:23">
      <c r="U4562" s="233">
        <f t="shared" si="71"/>
        <v>44348</v>
      </c>
      <c r="V4562" s="238">
        <v>44373</v>
      </c>
      <c r="W4562" s="1">
        <v>3739.03</v>
      </c>
    </row>
    <row r="4563" spans="21:23">
      <c r="U4563" s="233">
        <f t="shared" si="71"/>
        <v>44348</v>
      </c>
      <c r="V4563" s="238">
        <v>44374</v>
      </c>
      <c r="W4563" s="1">
        <v>3739.03</v>
      </c>
    </row>
    <row r="4564" spans="21:23">
      <c r="U4564" s="233">
        <f t="shared" si="71"/>
        <v>44348</v>
      </c>
      <c r="V4564" s="238">
        <v>44375</v>
      </c>
      <c r="W4564" s="1">
        <v>3739.03</v>
      </c>
    </row>
    <row r="4565" spans="21:23">
      <c r="U4565" s="233">
        <f t="shared" si="71"/>
        <v>44348</v>
      </c>
      <c r="V4565" s="238">
        <v>44376</v>
      </c>
      <c r="W4565" s="1">
        <v>3713.17</v>
      </c>
    </row>
    <row r="4566" spans="21:23">
      <c r="U4566" s="233">
        <f t="shared" si="71"/>
        <v>44348</v>
      </c>
      <c r="V4566" s="238">
        <v>44377</v>
      </c>
      <c r="W4566" s="1">
        <v>3756.67</v>
      </c>
    </row>
    <row r="4567" spans="21:23">
      <c r="U4567" s="233">
        <f t="shared" si="71"/>
        <v>44378</v>
      </c>
      <c r="V4567" s="238">
        <v>44378</v>
      </c>
      <c r="W4567" s="1">
        <v>3748.5</v>
      </c>
    </row>
    <row r="4568" spans="21:23">
      <c r="U4568" s="233">
        <f t="shared" si="71"/>
        <v>44378</v>
      </c>
      <c r="V4568" s="238">
        <v>44379</v>
      </c>
      <c r="W4568" s="1">
        <v>3775.53</v>
      </c>
    </row>
    <row r="4569" spans="21:23">
      <c r="U4569" s="233">
        <f t="shared" si="71"/>
        <v>44378</v>
      </c>
      <c r="V4569" s="238">
        <v>44380</v>
      </c>
      <c r="W4569" s="1">
        <v>3777.17</v>
      </c>
    </row>
    <row r="4570" spans="21:23">
      <c r="U4570" s="233">
        <f t="shared" si="71"/>
        <v>44378</v>
      </c>
      <c r="V4570" s="238">
        <v>44381</v>
      </c>
      <c r="W4570" s="1">
        <v>3777.17</v>
      </c>
    </row>
    <row r="4571" spans="21:23">
      <c r="U4571" s="233">
        <f t="shared" si="71"/>
        <v>44378</v>
      </c>
      <c r="V4571" s="238">
        <v>44382</v>
      </c>
      <c r="W4571" s="1">
        <v>3777.17</v>
      </c>
    </row>
    <row r="4572" spans="21:23">
      <c r="U4572" s="233">
        <f t="shared" si="71"/>
        <v>44378</v>
      </c>
      <c r="V4572" s="238">
        <v>44383</v>
      </c>
      <c r="W4572" s="1">
        <v>3777.17</v>
      </c>
    </row>
    <row r="4573" spans="21:23">
      <c r="U4573" s="233">
        <f t="shared" si="71"/>
        <v>44378</v>
      </c>
      <c r="V4573" s="238">
        <v>44384</v>
      </c>
      <c r="W4573" s="1">
        <v>3782.27</v>
      </c>
    </row>
    <row r="4574" spans="21:23">
      <c r="U4574" s="233">
        <f t="shared" si="71"/>
        <v>44378</v>
      </c>
      <c r="V4574" s="238">
        <v>44385</v>
      </c>
      <c r="W4574" s="1">
        <v>3815.22</v>
      </c>
    </row>
    <row r="4575" spans="21:23">
      <c r="U4575" s="233">
        <f t="shared" si="71"/>
        <v>44378</v>
      </c>
      <c r="V4575" s="238">
        <v>44386</v>
      </c>
      <c r="W4575" s="1">
        <v>3850.46</v>
      </c>
    </row>
    <row r="4576" spans="21:23">
      <c r="U4576" s="233">
        <f t="shared" si="71"/>
        <v>44378</v>
      </c>
      <c r="V4576" s="238">
        <v>44387</v>
      </c>
      <c r="W4576" s="1">
        <v>3829.46</v>
      </c>
    </row>
    <row r="4577" spans="21:23">
      <c r="U4577" s="233">
        <f t="shared" si="71"/>
        <v>44378</v>
      </c>
      <c r="V4577" s="238">
        <v>44388</v>
      </c>
      <c r="W4577" s="1">
        <v>3829.46</v>
      </c>
    </row>
    <row r="4578" spans="21:23">
      <c r="U4578" s="233">
        <f t="shared" si="71"/>
        <v>44378</v>
      </c>
      <c r="V4578" s="238">
        <v>44389</v>
      </c>
      <c r="W4578" s="1">
        <v>3829.46</v>
      </c>
    </row>
    <row r="4579" spans="21:23">
      <c r="U4579" s="233">
        <f t="shared" si="71"/>
        <v>44378</v>
      </c>
      <c r="V4579" s="238">
        <v>44390</v>
      </c>
      <c r="W4579" s="1">
        <v>3824.08</v>
      </c>
    </row>
    <row r="4580" spans="21:23">
      <c r="U4580" s="233">
        <f t="shared" si="71"/>
        <v>44378</v>
      </c>
      <c r="V4580" s="238">
        <v>44391</v>
      </c>
      <c r="W4580" s="1">
        <v>3826.85</v>
      </c>
    </row>
    <row r="4581" spans="21:23">
      <c r="U4581" s="233">
        <f t="shared" si="71"/>
        <v>44378</v>
      </c>
      <c r="V4581" s="238">
        <v>44392</v>
      </c>
      <c r="W4581" s="1">
        <v>3796.07</v>
      </c>
    </row>
    <row r="4582" spans="21:23">
      <c r="U4582" s="233">
        <f t="shared" si="71"/>
        <v>44378</v>
      </c>
      <c r="V4582" s="238">
        <v>44393</v>
      </c>
      <c r="W4582" s="1">
        <v>3809.07</v>
      </c>
    </row>
    <row r="4583" spans="21:23">
      <c r="U4583" s="233">
        <f t="shared" si="71"/>
        <v>44378</v>
      </c>
      <c r="V4583" s="238">
        <v>44394</v>
      </c>
      <c r="W4583" s="1">
        <v>3808.46</v>
      </c>
    </row>
    <row r="4584" spans="21:23">
      <c r="U4584" s="233">
        <f t="shared" si="71"/>
        <v>44378</v>
      </c>
      <c r="V4584" s="238">
        <v>44395</v>
      </c>
      <c r="W4584" s="1">
        <v>3808.46</v>
      </c>
    </row>
    <row r="4585" spans="21:23">
      <c r="U4585" s="233">
        <f t="shared" si="71"/>
        <v>44378</v>
      </c>
      <c r="V4585" s="238">
        <v>44396</v>
      </c>
      <c r="W4585" s="1">
        <v>3808.46</v>
      </c>
    </row>
    <row r="4586" spans="21:23">
      <c r="U4586" s="233">
        <f t="shared" si="71"/>
        <v>44378</v>
      </c>
      <c r="V4586" s="238">
        <v>44397</v>
      </c>
      <c r="W4586" s="1">
        <v>3842.97</v>
      </c>
    </row>
    <row r="4587" spans="21:23">
      <c r="U4587" s="233">
        <f t="shared" si="71"/>
        <v>44378</v>
      </c>
      <c r="V4587" s="238">
        <v>44398</v>
      </c>
      <c r="W4587" s="1">
        <v>3842.97</v>
      </c>
    </row>
    <row r="4588" spans="21:23">
      <c r="U4588" s="233">
        <f t="shared" si="71"/>
        <v>44378</v>
      </c>
      <c r="V4588" s="238">
        <v>44399</v>
      </c>
      <c r="W4588" s="1">
        <v>3855.68</v>
      </c>
    </row>
    <row r="4589" spans="21:23">
      <c r="U4589" s="233">
        <f t="shared" si="71"/>
        <v>44378</v>
      </c>
      <c r="V4589" s="238">
        <v>44400</v>
      </c>
      <c r="W4589" s="1">
        <v>3866.86</v>
      </c>
    </row>
    <row r="4590" spans="21:23">
      <c r="U4590" s="233">
        <f t="shared" si="71"/>
        <v>44378</v>
      </c>
      <c r="V4590" s="238">
        <v>44401</v>
      </c>
      <c r="W4590" s="1">
        <v>3874.44</v>
      </c>
    </row>
    <row r="4591" spans="21:23">
      <c r="U4591" s="233">
        <f t="shared" si="71"/>
        <v>44378</v>
      </c>
      <c r="V4591" s="238">
        <v>44402</v>
      </c>
      <c r="W4591" s="1">
        <v>3874.44</v>
      </c>
    </row>
    <row r="4592" spans="21:23">
      <c r="U4592" s="233">
        <f t="shared" si="71"/>
        <v>44378</v>
      </c>
      <c r="V4592" s="238">
        <v>44403</v>
      </c>
      <c r="W4592" s="1">
        <v>3874.44</v>
      </c>
    </row>
    <row r="4593" spans="21:23">
      <c r="U4593" s="233">
        <f t="shared" si="71"/>
        <v>44378</v>
      </c>
      <c r="V4593" s="238">
        <v>44404</v>
      </c>
      <c r="W4593" s="1">
        <v>3904.17</v>
      </c>
    </row>
    <row r="4594" spans="21:23">
      <c r="U4594" s="233">
        <f t="shared" si="71"/>
        <v>44378</v>
      </c>
      <c r="V4594" s="238">
        <v>44405</v>
      </c>
      <c r="W4594" s="1">
        <v>3918.49</v>
      </c>
    </row>
    <row r="4595" spans="21:23">
      <c r="U4595" s="233">
        <f t="shared" si="71"/>
        <v>44378</v>
      </c>
      <c r="V4595" s="238">
        <v>44406</v>
      </c>
      <c r="W4595" s="1">
        <v>3902.18</v>
      </c>
    </row>
    <row r="4596" spans="21:23">
      <c r="U4596" s="233">
        <f t="shared" si="71"/>
        <v>44378</v>
      </c>
      <c r="V4596" s="238">
        <v>44407</v>
      </c>
      <c r="W4596" s="1">
        <v>3836.95</v>
      </c>
    </row>
    <row r="4597" spans="21:23">
      <c r="U4597" s="233">
        <f t="shared" si="71"/>
        <v>44378</v>
      </c>
      <c r="V4597" s="238">
        <v>44408</v>
      </c>
      <c r="W4597" s="1">
        <v>3867.88</v>
      </c>
    </row>
    <row r="4598" spans="21:23">
      <c r="U4598" s="233">
        <f t="shared" si="71"/>
        <v>44409</v>
      </c>
      <c r="V4598" s="238">
        <v>44409</v>
      </c>
      <c r="W4598" s="1">
        <v>3867.88</v>
      </c>
    </row>
    <row r="4599" spans="21:23">
      <c r="U4599" s="233">
        <f t="shared" si="71"/>
        <v>44409</v>
      </c>
      <c r="V4599" s="238">
        <v>44410</v>
      </c>
      <c r="W4599" s="1">
        <v>3867.88</v>
      </c>
    </row>
    <row r="4600" spans="21:23">
      <c r="U4600" s="233">
        <f t="shared" si="71"/>
        <v>44409</v>
      </c>
      <c r="V4600" s="238">
        <v>44411</v>
      </c>
      <c r="W4600" s="1">
        <v>3865.46</v>
      </c>
    </row>
    <row r="4601" spans="21:23">
      <c r="U4601" s="233">
        <f t="shared" si="71"/>
        <v>44409</v>
      </c>
      <c r="V4601" s="238">
        <v>44412</v>
      </c>
      <c r="W4601" s="1">
        <v>3913.59</v>
      </c>
    </row>
    <row r="4602" spans="21:23">
      <c r="U4602" s="233">
        <f t="shared" si="71"/>
        <v>44409</v>
      </c>
      <c r="V4602" s="238">
        <v>44413</v>
      </c>
      <c r="W4602" s="1">
        <v>3911.36</v>
      </c>
    </row>
    <row r="4603" spans="21:23">
      <c r="U4603" s="233">
        <f t="shared" si="71"/>
        <v>44409</v>
      </c>
      <c r="V4603" s="238">
        <v>44414</v>
      </c>
      <c r="W4603" s="1">
        <v>3910.81</v>
      </c>
    </row>
    <row r="4604" spans="21:23">
      <c r="U4604" s="233">
        <f t="shared" si="71"/>
        <v>44409</v>
      </c>
      <c r="V4604" s="238">
        <v>44415</v>
      </c>
      <c r="W4604" s="1">
        <v>3949.33</v>
      </c>
    </row>
    <row r="4605" spans="21:23">
      <c r="U4605" s="233">
        <f t="shared" si="71"/>
        <v>44409</v>
      </c>
      <c r="V4605" s="238">
        <v>44416</v>
      </c>
      <c r="W4605" s="1">
        <v>3949.33</v>
      </c>
    </row>
    <row r="4606" spans="21:23">
      <c r="U4606" s="233">
        <f t="shared" si="71"/>
        <v>44409</v>
      </c>
      <c r="V4606" s="238">
        <v>44417</v>
      </c>
      <c r="W4606" s="1">
        <v>3949.33</v>
      </c>
    </row>
    <row r="4607" spans="21:23">
      <c r="U4607" s="233">
        <f t="shared" si="71"/>
        <v>44409</v>
      </c>
      <c r="V4607" s="238">
        <v>44418</v>
      </c>
      <c r="W4607" s="1">
        <v>3988.27</v>
      </c>
    </row>
    <row r="4608" spans="21:23">
      <c r="U4608" s="233">
        <f t="shared" si="71"/>
        <v>44409</v>
      </c>
      <c r="V4608" s="238">
        <v>44419</v>
      </c>
      <c r="W4608" s="1">
        <v>3979.8</v>
      </c>
    </row>
    <row r="4609" spans="21:23">
      <c r="U4609" s="233">
        <f t="shared" si="71"/>
        <v>44409</v>
      </c>
      <c r="V4609" s="238">
        <v>44420</v>
      </c>
      <c r="W4609" s="1">
        <v>3950.43</v>
      </c>
    </row>
    <row r="4610" spans="21:23">
      <c r="U4610" s="233">
        <f t="shared" si="71"/>
        <v>44409</v>
      </c>
      <c r="V4610" s="238">
        <v>44421</v>
      </c>
      <c r="W4610" s="1">
        <v>3887.07</v>
      </c>
    </row>
    <row r="4611" spans="21:23">
      <c r="U4611" s="233">
        <f t="shared" ref="U4611:U4674" si="72">+DATE(YEAR(V4611),MONTH(V4611),1)</f>
        <v>44409</v>
      </c>
      <c r="V4611" s="238">
        <v>44422</v>
      </c>
      <c r="W4611" s="1">
        <v>3830.25</v>
      </c>
    </row>
    <row r="4612" spans="21:23">
      <c r="U4612" s="233">
        <f t="shared" si="72"/>
        <v>44409</v>
      </c>
      <c r="V4612" s="238">
        <v>44423</v>
      </c>
      <c r="W4612" s="1">
        <v>3830.25</v>
      </c>
    </row>
    <row r="4613" spans="21:23">
      <c r="U4613" s="233">
        <f t="shared" si="72"/>
        <v>44409</v>
      </c>
      <c r="V4613" s="238">
        <v>44424</v>
      </c>
      <c r="W4613" s="1">
        <v>3830.25</v>
      </c>
    </row>
    <row r="4614" spans="21:23">
      <c r="U4614" s="233">
        <f t="shared" si="72"/>
        <v>44409</v>
      </c>
      <c r="V4614" s="238">
        <v>44425</v>
      </c>
      <c r="W4614" s="1">
        <v>3830.25</v>
      </c>
    </row>
    <row r="4615" spans="21:23">
      <c r="U4615" s="233">
        <f t="shared" si="72"/>
        <v>44409</v>
      </c>
      <c r="V4615" s="238">
        <v>44426</v>
      </c>
      <c r="W4615" s="1">
        <v>3868.41</v>
      </c>
    </row>
    <row r="4616" spans="21:23">
      <c r="U4616" s="233">
        <f t="shared" si="72"/>
        <v>44409</v>
      </c>
      <c r="V4616" s="238">
        <v>44427</v>
      </c>
      <c r="W4616" s="1">
        <v>3861.33</v>
      </c>
    </row>
    <row r="4617" spans="21:23">
      <c r="U4617" s="233">
        <f t="shared" si="72"/>
        <v>44409</v>
      </c>
      <c r="V4617" s="238">
        <v>44428</v>
      </c>
      <c r="W4617" s="1">
        <v>3876.08</v>
      </c>
    </row>
    <row r="4618" spans="21:23">
      <c r="U4618" s="233">
        <f t="shared" si="72"/>
        <v>44409</v>
      </c>
      <c r="V4618" s="238">
        <v>44429</v>
      </c>
      <c r="W4618" s="1">
        <v>3874.95</v>
      </c>
    </row>
    <row r="4619" spans="21:23">
      <c r="U4619" s="233">
        <f t="shared" si="72"/>
        <v>44409</v>
      </c>
      <c r="V4619" s="238">
        <v>44430</v>
      </c>
      <c r="W4619" s="1">
        <v>3874.95</v>
      </c>
    </row>
    <row r="4620" spans="21:23">
      <c r="U4620" s="233">
        <f t="shared" si="72"/>
        <v>44409</v>
      </c>
      <c r="V4620" s="238">
        <v>44431</v>
      </c>
      <c r="W4620" s="1">
        <v>3874.95</v>
      </c>
    </row>
    <row r="4621" spans="21:23">
      <c r="U4621" s="233">
        <f t="shared" si="72"/>
        <v>44409</v>
      </c>
      <c r="V4621" s="238">
        <v>44432</v>
      </c>
      <c r="W4621" s="1">
        <v>3867.73</v>
      </c>
    </row>
    <row r="4622" spans="21:23">
      <c r="U4622" s="233">
        <f t="shared" si="72"/>
        <v>44409</v>
      </c>
      <c r="V4622" s="238">
        <v>44433</v>
      </c>
      <c r="W4622" s="1">
        <v>3861.88</v>
      </c>
    </row>
    <row r="4623" spans="21:23">
      <c r="U4623" s="233">
        <f t="shared" si="72"/>
        <v>44409</v>
      </c>
      <c r="V4623" s="238">
        <v>44434</v>
      </c>
      <c r="W4623" s="1">
        <v>3865.04</v>
      </c>
    </row>
    <row r="4624" spans="21:23">
      <c r="U4624" s="233">
        <f t="shared" si="72"/>
        <v>44409</v>
      </c>
      <c r="V4624" s="238">
        <v>44435</v>
      </c>
      <c r="W4624" s="1">
        <v>3870.57</v>
      </c>
    </row>
    <row r="4625" spans="21:23">
      <c r="U4625" s="233">
        <f t="shared" si="72"/>
        <v>44409</v>
      </c>
      <c r="V4625" s="238">
        <v>44436</v>
      </c>
      <c r="W4625" s="1">
        <v>3834.13</v>
      </c>
    </row>
    <row r="4626" spans="21:23">
      <c r="U4626" s="233">
        <f t="shared" si="72"/>
        <v>44409</v>
      </c>
      <c r="V4626" s="238">
        <v>44437</v>
      </c>
      <c r="W4626" s="1">
        <v>3834.13</v>
      </c>
    </row>
    <row r="4627" spans="21:23">
      <c r="U4627" s="233">
        <f t="shared" si="72"/>
        <v>44409</v>
      </c>
      <c r="V4627" s="238">
        <v>44438</v>
      </c>
      <c r="W4627" s="1">
        <v>3834.13</v>
      </c>
    </row>
    <row r="4628" spans="21:23">
      <c r="U4628" s="233">
        <f t="shared" si="72"/>
        <v>44409</v>
      </c>
      <c r="V4628" s="238">
        <v>44439</v>
      </c>
      <c r="W4628" s="1">
        <v>3806.87</v>
      </c>
    </row>
    <row r="4629" spans="21:23">
      <c r="U4629" s="233">
        <f t="shared" si="72"/>
        <v>44440</v>
      </c>
      <c r="V4629" s="238">
        <v>44440</v>
      </c>
      <c r="W4629" s="1">
        <v>3774</v>
      </c>
    </row>
    <row r="4630" spans="21:23">
      <c r="U4630" s="233">
        <f t="shared" si="72"/>
        <v>44440</v>
      </c>
      <c r="V4630" s="238">
        <v>44441</v>
      </c>
      <c r="W4630" s="1">
        <v>3753.3</v>
      </c>
    </row>
    <row r="4631" spans="21:23">
      <c r="U4631" s="233">
        <f t="shared" si="72"/>
        <v>44440</v>
      </c>
      <c r="V4631" s="238">
        <v>44442</v>
      </c>
      <c r="W4631" s="1">
        <v>3780.85</v>
      </c>
    </row>
    <row r="4632" spans="21:23">
      <c r="U4632" s="233">
        <f t="shared" si="72"/>
        <v>44440</v>
      </c>
      <c r="V4632" s="238">
        <v>44443</v>
      </c>
      <c r="W4632" s="1">
        <v>3790.04</v>
      </c>
    </row>
    <row r="4633" spans="21:23">
      <c r="U4633" s="233">
        <f t="shared" si="72"/>
        <v>44440</v>
      </c>
      <c r="V4633" s="238">
        <v>44444</v>
      </c>
      <c r="W4633" s="1">
        <v>3790.04</v>
      </c>
    </row>
    <row r="4634" spans="21:23">
      <c r="U4634" s="233">
        <f t="shared" si="72"/>
        <v>44440</v>
      </c>
      <c r="V4634" s="238">
        <v>44445</v>
      </c>
      <c r="W4634" s="1">
        <v>3790.04</v>
      </c>
    </row>
    <row r="4635" spans="21:23">
      <c r="U4635" s="233">
        <f t="shared" si="72"/>
        <v>44440</v>
      </c>
      <c r="V4635" s="238">
        <v>44446</v>
      </c>
      <c r="W4635" s="1">
        <v>3790.04</v>
      </c>
    </row>
    <row r="4636" spans="21:23">
      <c r="U4636" s="233">
        <f t="shared" si="72"/>
        <v>44440</v>
      </c>
      <c r="V4636" s="238">
        <v>44447</v>
      </c>
      <c r="W4636" s="1">
        <v>3812.76</v>
      </c>
    </row>
    <row r="4637" spans="21:23">
      <c r="U4637" s="233">
        <f t="shared" si="72"/>
        <v>44440</v>
      </c>
      <c r="V4637" s="238">
        <v>44448</v>
      </c>
      <c r="W4637" s="1">
        <v>3816.14</v>
      </c>
    </row>
    <row r="4638" spans="21:23">
      <c r="U4638" s="233">
        <f t="shared" si="72"/>
        <v>44440</v>
      </c>
      <c r="V4638" s="238">
        <v>44449</v>
      </c>
      <c r="W4638" s="1">
        <v>3829.72</v>
      </c>
    </row>
    <row r="4639" spans="21:23">
      <c r="U4639" s="233">
        <f t="shared" si="72"/>
        <v>44440</v>
      </c>
      <c r="V4639" s="238">
        <v>44450</v>
      </c>
      <c r="W4639" s="1">
        <v>3836.85</v>
      </c>
    </row>
    <row r="4640" spans="21:23">
      <c r="U4640" s="233">
        <f t="shared" si="72"/>
        <v>44440</v>
      </c>
      <c r="V4640" s="238">
        <v>44451</v>
      </c>
      <c r="W4640" s="1">
        <v>3836.85</v>
      </c>
    </row>
    <row r="4641" spans="21:23">
      <c r="U4641" s="233">
        <f t="shared" si="72"/>
        <v>44440</v>
      </c>
      <c r="V4641" s="238">
        <v>44452</v>
      </c>
      <c r="W4641" s="1">
        <v>3836.85</v>
      </c>
    </row>
    <row r="4642" spans="21:23">
      <c r="U4642" s="233">
        <f t="shared" si="72"/>
        <v>44440</v>
      </c>
      <c r="V4642" s="238">
        <v>44453</v>
      </c>
      <c r="W4642" s="1">
        <v>3835.27</v>
      </c>
    </row>
    <row r="4643" spans="21:23">
      <c r="U4643" s="233">
        <f t="shared" si="72"/>
        <v>44440</v>
      </c>
      <c r="V4643" s="238">
        <v>44454</v>
      </c>
      <c r="W4643" s="1">
        <v>3830.83</v>
      </c>
    </row>
    <row r="4644" spans="21:23">
      <c r="U4644" s="233">
        <f t="shared" si="72"/>
        <v>44440</v>
      </c>
      <c r="V4644" s="238">
        <v>44455</v>
      </c>
      <c r="W4644" s="1">
        <v>3825.36</v>
      </c>
    </row>
    <row r="4645" spans="21:23">
      <c r="U4645" s="233">
        <f t="shared" si="72"/>
        <v>44440</v>
      </c>
      <c r="V4645" s="238">
        <v>44456</v>
      </c>
      <c r="W4645" s="1">
        <v>3818.16</v>
      </c>
    </row>
    <row r="4646" spans="21:23">
      <c r="U4646" s="233">
        <f t="shared" si="72"/>
        <v>44440</v>
      </c>
      <c r="V4646" s="238">
        <v>44457</v>
      </c>
      <c r="W4646" s="1">
        <v>3828.18</v>
      </c>
    </row>
    <row r="4647" spans="21:23">
      <c r="U4647" s="233">
        <f t="shared" si="72"/>
        <v>44440</v>
      </c>
      <c r="V4647" s="238">
        <v>44458</v>
      </c>
      <c r="W4647" s="1">
        <v>3828.18</v>
      </c>
    </row>
    <row r="4648" spans="21:23">
      <c r="U4648" s="233">
        <f t="shared" si="72"/>
        <v>44440</v>
      </c>
      <c r="V4648" s="238">
        <v>44459</v>
      </c>
      <c r="W4648" s="1">
        <v>3828.18</v>
      </c>
    </row>
    <row r="4649" spans="21:23">
      <c r="U4649" s="233">
        <f t="shared" si="72"/>
        <v>44440</v>
      </c>
      <c r="V4649" s="238">
        <v>44460</v>
      </c>
      <c r="W4649" s="1">
        <v>3851.22</v>
      </c>
    </row>
    <row r="4650" spans="21:23">
      <c r="U4650" s="233">
        <f t="shared" si="72"/>
        <v>44440</v>
      </c>
      <c r="V4650" s="238">
        <v>44461</v>
      </c>
      <c r="W4650" s="1">
        <v>3843.77</v>
      </c>
    </row>
    <row r="4651" spans="21:23">
      <c r="U4651" s="233">
        <f t="shared" si="72"/>
        <v>44440</v>
      </c>
      <c r="V4651" s="238">
        <v>44462</v>
      </c>
      <c r="W4651" s="1">
        <v>3834.66</v>
      </c>
    </row>
    <row r="4652" spans="21:23">
      <c r="U4652" s="233">
        <f t="shared" si="72"/>
        <v>44440</v>
      </c>
      <c r="V4652" s="238">
        <v>44463</v>
      </c>
      <c r="W4652" s="1">
        <v>3835.67</v>
      </c>
    </row>
    <row r="4653" spans="21:23">
      <c r="U4653" s="233">
        <f t="shared" si="72"/>
        <v>44440</v>
      </c>
      <c r="V4653" s="238">
        <v>44464</v>
      </c>
      <c r="W4653" s="1">
        <v>3844.88</v>
      </c>
    </row>
    <row r="4654" spans="21:23">
      <c r="U4654" s="233">
        <f t="shared" si="72"/>
        <v>44440</v>
      </c>
      <c r="V4654" s="238">
        <v>44465</v>
      </c>
      <c r="W4654" s="1">
        <v>3844.88</v>
      </c>
    </row>
    <row r="4655" spans="21:23">
      <c r="U4655" s="233">
        <f t="shared" si="72"/>
        <v>44440</v>
      </c>
      <c r="V4655" s="238">
        <v>44466</v>
      </c>
      <c r="W4655" s="1">
        <v>3844.88</v>
      </c>
    </row>
    <row r="4656" spans="21:23">
      <c r="U4656" s="233">
        <f t="shared" si="72"/>
        <v>44440</v>
      </c>
      <c r="V4656" s="238">
        <v>44467</v>
      </c>
      <c r="W4656" s="1">
        <v>3837.91</v>
      </c>
    </row>
    <row r="4657" spans="21:23">
      <c r="U4657" s="233">
        <f t="shared" si="72"/>
        <v>44440</v>
      </c>
      <c r="V4657" s="238">
        <v>44468</v>
      </c>
      <c r="W4657" s="1">
        <v>3841.94</v>
      </c>
    </row>
    <row r="4658" spans="21:23">
      <c r="U4658" s="233">
        <f t="shared" si="72"/>
        <v>44440</v>
      </c>
      <c r="V4658" s="238">
        <v>44469</v>
      </c>
      <c r="W4658" s="1">
        <v>3834.68</v>
      </c>
    </row>
    <row r="4659" spans="21:23">
      <c r="U4659" s="233">
        <f t="shared" si="72"/>
        <v>44470</v>
      </c>
      <c r="V4659" s="238">
        <v>44470</v>
      </c>
      <c r="W4659" s="1">
        <v>3812.77</v>
      </c>
    </row>
    <row r="4660" spans="21:23">
      <c r="U4660" s="233">
        <f t="shared" si="72"/>
        <v>44470</v>
      </c>
      <c r="V4660" s="238">
        <v>44471</v>
      </c>
      <c r="W4660" s="1">
        <v>3781.35</v>
      </c>
    </row>
    <row r="4661" spans="21:23">
      <c r="U4661" s="233">
        <f t="shared" si="72"/>
        <v>44470</v>
      </c>
      <c r="V4661" s="238">
        <v>44472</v>
      </c>
      <c r="W4661" s="1">
        <v>3781.35</v>
      </c>
    </row>
    <row r="4662" spans="21:23">
      <c r="U4662" s="233">
        <f t="shared" si="72"/>
        <v>44470</v>
      </c>
      <c r="V4662" s="238">
        <v>44473</v>
      </c>
      <c r="W4662" s="1">
        <v>3781.35</v>
      </c>
    </row>
    <row r="4663" spans="21:23">
      <c r="U4663" s="233">
        <f t="shared" si="72"/>
        <v>44470</v>
      </c>
      <c r="V4663" s="238">
        <v>44474</v>
      </c>
      <c r="W4663" s="1">
        <v>3786.05</v>
      </c>
    </row>
    <row r="4664" spans="21:23">
      <c r="U4664" s="233">
        <f t="shared" si="72"/>
        <v>44470</v>
      </c>
      <c r="V4664" s="238">
        <v>44475</v>
      </c>
      <c r="W4664" s="1">
        <v>3796.3</v>
      </c>
    </row>
    <row r="4665" spans="21:23">
      <c r="U4665" s="233">
        <f t="shared" si="72"/>
        <v>44470</v>
      </c>
      <c r="V4665" s="238">
        <v>44476</v>
      </c>
      <c r="W4665" s="1">
        <v>3788.03</v>
      </c>
    </row>
    <row r="4666" spans="21:23">
      <c r="U4666" s="233">
        <f t="shared" si="72"/>
        <v>44470</v>
      </c>
      <c r="V4666" s="238">
        <v>44477</v>
      </c>
      <c r="W4666" s="1">
        <v>3772.44</v>
      </c>
    </row>
    <row r="4667" spans="21:23">
      <c r="U4667" s="233">
        <f t="shared" si="72"/>
        <v>44470</v>
      </c>
      <c r="V4667" s="238">
        <v>44478</v>
      </c>
      <c r="W4667" s="1">
        <v>3765.8</v>
      </c>
    </row>
    <row r="4668" spans="21:23">
      <c r="U4668" s="233">
        <f t="shared" si="72"/>
        <v>44470</v>
      </c>
      <c r="V4668" s="238">
        <v>44479</v>
      </c>
      <c r="W4668" s="1">
        <v>3765.8</v>
      </c>
    </row>
    <row r="4669" spans="21:23">
      <c r="U4669" s="233">
        <f t="shared" si="72"/>
        <v>44470</v>
      </c>
      <c r="V4669" s="238">
        <v>44480</v>
      </c>
      <c r="W4669" s="1">
        <v>3765.8</v>
      </c>
    </row>
    <row r="4670" spans="21:23">
      <c r="U4670" s="233">
        <f t="shared" si="72"/>
        <v>44470</v>
      </c>
      <c r="V4670" s="238">
        <v>44481</v>
      </c>
      <c r="W4670" s="1">
        <v>3765.8</v>
      </c>
    </row>
    <row r="4671" spans="21:23">
      <c r="U4671" s="233">
        <f t="shared" si="72"/>
        <v>44470</v>
      </c>
      <c r="V4671" s="238">
        <v>44482</v>
      </c>
      <c r="W4671" s="1">
        <v>3738.48</v>
      </c>
    </row>
    <row r="4672" spans="21:23">
      <c r="U4672" s="233">
        <f t="shared" si="72"/>
        <v>44470</v>
      </c>
      <c r="V4672" s="238">
        <v>44483</v>
      </c>
      <c r="W4672" s="1">
        <v>3725.75</v>
      </c>
    </row>
    <row r="4673" spans="21:23">
      <c r="U4673" s="233">
        <f t="shared" si="72"/>
        <v>44470</v>
      </c>
      <c r="V4673" s="238">
        <v>44484</v>
      </c>
      <c r="W4673" s="1">
        <v>3755.29</v>
      </c>
    </row>
    <row r="4674" spans="21:23">
      <c r="U4674" s="233">
        <f t="shared" si="72"/>
        <v>44470</v>
      </c>
      <c r="V4674" s="238">
        <v>44485</v>
      </c>
      <c r="W4674" s="1">
        <v>3772.49</v>
      </c>
    </row>
    <row r="4675" spans="21:23">
      <c r="U4675" s="233">
        <f t="shared" ref="U4675:U4738" si="73">+DATE(YEAR(V4675),MONTH(V4675),1)</f>
        <v>44470</v>
      </c>
      <c r="V4675" s="238">
        <v>44486</v>
      </c>
      <c r="W4675" s="1">
        <v>3772.49</v>
      </c>
    </row>
    <row r="4676" spans="21:23">
      <c r="U4676" s="233">
        <f t="shared" si="73"/>
        <v>44470</v>
      </c>
      <c r="V4676" s="238">
        <v>44487</v>
      </c>
      <c r="W4676" s="1">
        <v>3772.49</v>
      </c>
    </row>
    <row r="4677" spans="21:23">
      <c r="U4677" s="233">
        <f t="shared" si="73"/>
        <v>44470</v>
      </c>
      <c r="V4677" s="238">
        <v>44488</v>
      </c>
      <c r="W4677" s="1">
        <v>3772.49</v>
      </c>
    </row>
    <row r="4678" spans="21:23">
      <c r="U4678" s="233">
        <f t="shared" si="73"/>
        <v>44470</v>
      </c>
      <c r="V4678" s="238">
        <v>44489</v>
      </c>
      <c r="W4678" s="1">
        <v>3766.94</v>
      </c>
    </row>
    <row r="4679" spans="21:23">
      <c r="U4679" s="233">
        <f t="shared" si="73"/>
        <v>44470</v>
      </c>
      <c r="V4679" s="238">
        <v>44490</v>
      </c>
      <c r="W4679" s="1">
        <v>3770.58</v>
      </c>
    </row>
    <row r="4680" spans="21:23">
      <c r="U4680" s="233">
        <f t="shared" si="73"/>
        <v>44470</v>
      </c>
      <c r="V4680" s="238">
        <v>44491</v>
      </c>
      <c r="W4680" s="1">
        <v>3783.3</v>
      </c>
    </row>
    <row r="4681" spans="21:23">
      <c r="U4681" s="233">
        <f t="shared" si="73"/>
        <v>44470</v>
      </c>
      <c r="V4681" s="238">
        <v>44492</v>
      </c>
      <c r="W4681" s="1">
        <v>3780.38</v>
      </c>
    </row>
    <row r="4682" spans="21:23">
      <c r="U4682" s="233">
        <f t="shared" si="73"/>
        <v>44470</v>
      </c>
      <c r="V4682" s="238">
        <v>44493</v>
      </c>
      <c r="W4682" s="1">
        <v>3780.38</v>
      </c>
    </row>
    <row r="4683" spans="21:23">
      <c r="U4683" s="233">
        <f t="shared" si="73"/>
        <v>44470</v>
      </c>
      <c r="V4683" s="238">
        <v>44494</v>
      </c>
      <c r="W4683" s="1">
        <v>3780.38</v>
      </c>
    </row>
    <row r="4684" spans="21:23">
      <c r="U4684" s="233">
        <f t="shared" si="73"/>
        <v>44470</v>
      </c>
      <c r="V4684" s="238">
        <v>44495</v>
      </c>
      <c r="W4684" s="1">
        <v>3769.98</v>
      </c>
    </row>
    <row r="4685" spans="21:23">
      <c r="U4685" s="233">
        <f t="shared" si="73"/>
        <v>44470</v>
      </c>
      <c r="V4685" s="238">
        <v>44496</v>
      </c>
      <c r="W4685" s="1">
        <v>3774.46</v>
      </c>
    </row>
    <row r="4686" spans="21:23">
      <c r="U4686" s="233">
        <f t="shared" si="73"/>
        <v>44470</v>
      </c>
      <c r="V4686" s="238">
        <v>44497</v>
      </c>
      <c r="W4686" s="1">
        <v>3761.21</v>
      </c>
    </row>
    <row r="4687" spans="21:23">
      <c r="U4687" s="233">
        <f t="shared" si="73"/>
        <v>44470</v>
      </c>
      <c r="V4687" s="238">
        <v>44498</v>
      </c>
      <c r="W4687" s="1">
        <v>3766.1</v>
      </c>
    </row>
    <row r="4688" spans="21:23">
      <c r="U4688" s="233">
        <f t="shared" si="73"/>
        <v>44470</v>
      </c>
      <c r="V4688" s="238">
        <v>44499</v>
      </c>
      <c r="W4688" s="1">
        <v>3784.44</v>
      </c>
    </row>
    <row r="4689" spans="21:23">
      <c r="U4689" s="233">
        <f t="shared" si="73"/>
        <v>44470</v>
      </c>
      <c r="V4689" s="238">
        <v>44500</v>
      </c>
      <c r="W4689" s="1">
        <v>3784.44</v>
      </c>
    </row>
    <row r="4690" spans="21:23">
      <c r="U4690" s="233">
        <f t="shared" si="73"/>
        <v>44501</v>
      </c>
      <c r="V4690" s="238">
        <v>44501</v>
      </c>
      <c r="W4690" s="1">
        <v>3784.44</v>
      </c>
    </row>
    <row r="4691" spans="21:23">
      <c r="U4691" s="233">
        <f t="shared" si="73"/>
        <v>44501</v>
      </c>
      <c r="V4691" s="238">
        <v>44502</v>
      </c>
      <c r="W4691" s="1">
        <v>3784.44</v>
      </c>
    </row>
    <row r="4692" spans="21:23">
      <c r="U4692" s="233">
        <f t="shared" si="73"/>
        <v>44501</v>
      </c>
      <c r="V4692" s="238">
        <v>44503</v>
      </c>
      <c r="W4692" s="1">
        <v>3778.69</v>
      </c>
    </row>
    <row r="4693" spans="21:23">
      <c r="U4693" s="233">
        <f t="shared" si="73"/>
        <v>44501</v>
      </c>
      <c r="V4693" s="238">
        <v>44504</v>
      </c>
      <c r="W4693" s="1">
        <v>3837.84</v>
      </c>
    </row>
    <row r="4694" spans="21:23">
      <c r="U4694" s="233">
        <f t="shared" si="73"/>
        <v>44501</v>
      </c>
      <c r="V4694" s="238">
        <v>44505</v>
      </c>
      <c r="W4694" s="1">
        <v>3847.4</v>
      </c>
    </row>
    <row r="4695" spans="21:23">
      <c r="U4695" s="233">
        <f t="shared" si="73"/>
        <v>44501</v>
      </c>
      <c r="V4695" s="238">
        <v>44506</v>
      </c>
      <c r="W4695" s="1">
        <v>3881.76</v>
      </c>
    </row>
    <row r="4696" spans="21:23">
      <c r="U4696" s="233">
        <f t="shared" si="73"/>
        <v>44501</v>
      </c>
      <c r="V4696" s="238">
        <v>44507</v>
      </c>
      <c r="W4696" s="1">
        <v>3881.76</v>
      </c>
    </row>
    <row r="4697" spans="21:23">
      <c r="U4697" s="233">
        <f t="shared" si="73"/>
        <v>44501</v>
      </c>
      <c r="V4697" s="238">
        <v>44508</v>
      </c>
      <c r="W4697" s="1">
        <v>3881.76</v>
      </c>
    </row>
    <row r="4698" spans="21:23">
      <c r="U4698" s="233">
        <f t="shared" si="73"/>
        <v>44501</v>
      </c>
      <c r="V4698" s="238">
        <v>44509</v>
      </c>
      <c r="W4698" s="1">
        <v>3874.41</v>
      </c>
    </row>
    <row r="4699" spans="21:23">
      <c r="U4699" s="233">
        <f t="shared" si="73"/>
        <v>44501</v>
      </c>
      <c r="V4699" s="238">
        <v>44510</v>
      </c>
      <c r="W4699" s="1">
        <v>3876.86</v>
      </c>
    </row>
    <row r="4700" spans="21:23">
      <c r="U4700" s="233">
        <f t="shared" si="73"/>
        <v>44501</v>
      </c>
      <c r="V4700" s="238">
        <v>44511</v>
      </c>
      <c r="W4700" s="1">
        <v>3875.38</v>
      </c>
    </row>
    <row r="4701" spans="21:23">
      <c r="U4701" s="233">
        <f t="shared" si="73"/>
        <v>44501</v>
      </c>
      <c r="V4701" s="238">
        <v>44512</v>
      </c>
      <c r="W4701" s="1">
        <v>3875.38</v>
      </c>
    </row>
    <row r="4702" spans="21:23">
      <c r="U4702" s="233">
        <f t="shared" si="73"/>
        <v>44501</v>
      </c>
      <c r="V4702" s="238">
        <v>44513</v>
      </c>
      <c r="W4702" s="1">
        <v>3888.53</v>
      </c>
    </row>
    <row r="4703" spans="21:23">
      <c r="U4703" s="233">
        <f t="shared" si="73"/>
        <v>44501</v>
      </c>
      <c r="V4703" s="238">
        <v>44514</v>
      </c>
      <c r="W4703" s="1">
        <v>3888.53</v>
      </c>
    </row>
    <row r="4704" spans="21:23">
      <c r="U4704" s="233">
        <f t="shared" si="73"/>
        <v>44501</v>
      </c>
      <c r="V4704" s="238">
        <v>44515</v>
      </c>
      <c r="W4704" s="1">
        <v>3888.53</v>
      </c>
    </row>
    <row r="4705" spans="21:23">
      <c r="U4705" s="233">
        <f t="shared" si="73"/>
        <v>44501</v>
      </c>
      <c r="V4705" s="238">
        <v>44516</v>
      </c>
      <c r="W4705" s="1">
        <v>3888.53</v>
      </c>
    </row>
    <row r="4706" spans="21:23">
      <c r="U4706" s="233">
        <f t="shared" si="73"/>
        <v>44501</v>
      </c>
      <c r="V4706" s="238">
        <v>44517</v>
      </c>
      <c r="W4706" s="1">
        <v>3898.84</v>
      </c>
    </row>
    <row r="4707" spans="21:23">
      <c r="U4707" s="233">
        <f t="shared" si="73"/>
        <v>44501</v>
      </c>
      <c r="V4707" s="238">
        <v>44518</v>
      </c>
      <c r="W4707" s="1">
        <v>3907.95</v>
      </c>
    </row>
    <row r="4708" spans="21:23">
      <c r="U4708" s="233">
        <f t="shared" si="73"/>
        <v>44501</v>
      </c>
      <c r="V4708" s="238">
        <v>44519</v>
      </c>
      <c r="W4708" s="1">
        <v>3943.43</v>
      </c>
    </row>
    <row r="4709" spans="21:23">
      <c r="U4709" s="233">
        <f t="shared" si="73"/>
        <v>44501</v>
      </c>
      <c r="V4709" s="238">
        <v>44520</v>
      </c>
      <c r="W4709" s="1">
        <v>3923.53</v>
      </c>
    </row>
    <row r="4710" spans="21:23">
      <c r="U4710" s="233">
        <f t="shared" si="73"/>
        <v>44501</v>
      </c>
      <c r="V4710" s="238">
        <v>44521</v>
      </c>
      <c r="W4710" s="1">
        <v>3923.53</v>
      </c>
    </row>
    <row r="4711" spans="21:23">
      <c r="U4711" s="233">
        <f t="shared" si="73"/>
        <v>44501</v>
      </c>
      <c r="V4711" s="238">
        <v>44522</v>
      </c>
      <c r="W4711" s="1">
        <v>3923.53</v>
      </c>
    </row>
    <row r="4712" spans="21:23">
      <c r="U4712" s="233">
        <f t="shared" si="73"/>
        <v>44501</v>
      </c>
      <c r="V4712" s="238">
        <v>44523</v>
      </c>
      <c r="W4712" s="1">
        <v>3913.26</v>
      </c>
    </row>
    <row r="4713" spans="21:23">
      <c r="U4713" s="233">
        <f t="shared" si="73"/>
        <v>44501</v>
      </c>
      <c r="V4713" s="238">
        <v>44524</v>
      </c>
      <c r="W4713" s="1">
        <v>3944.37</v>
      </c>
    </row>
    <row r="4714" spans="21:23">
      <c r="U4714" s="233">
        <f t="shared" si="73"/>
        <v>44501</v>
      </c>
      <c r="V4714" s="238">
        <v>44525</v>
      </c>
      <c r="W4714" s="1">
        <v>3969.49</v>
      </c>
    </row>
    <row r="4715" spans="21:23">
      <c r="U4715" s="233">
        <f t="shared" si="73"/>
        <v>44501</v>
      </c>
      <c r="V4715" s="238">
        <v>44526</v>
      </c>
      <c r="W4715" s="1">
        <v>3969.49</v>
      </c>
    </row>
    <row r="4716" spans="21:23">
      <c r="U4716" s="233">
        <f t="shared" si="73"/>
        <v>44501</v>
      </c>
      <c r="V4716" s="238">
        <v>44527</v>
      </c>
      <c r="W4716" s="1">
        <v>4008.13</v>
      </c>
    </row>
    <row r="4717" spans="21:23">
      <c r="U4717" s="233">
        <f t="shared" si="73"/>
        <v>44501</v>
      </c>
      <c r="V4717" s="238">
        <v>44528</v>
      </c>
      <c r="W4717" s="1">
        <v>4008.13</v>
      </c>
    </row>
    <row r="4718" spans="21:23">
      <c r="U4718" s="233">
        <f t="shared" si="73"/>
        <v>44501</v>
      </c>
      <c r="V4718" s="238">
        <v>44529</v>
      </c>
      <c r="W4718" s="1">
        <v>4008.13</v>
      </c>
    </row>
    <row r="4719" spans="21:23">
      <c r="U4719" s="233">
        <f t="shared" si="73"/>
        <v>44501</v>
      </c>
      <c r="V4719" s="238">
        <v>44530</v>
      </c>
      <c r="W4719" s="1">
        <v>4010.98</v>
      </c>
    </row>
    <row r="4720" spans="21:23">
      <c r="U4720" s="233">
        <f t="shared" si="73"/>
        <v>44531</v>
      </c>
      <c r="V4720" s="238">
        <v>44531</v>
      </c>
      <c r="W4720" s="1">
        <v>4004.54</v>
      </c>
    </row>
    <row r="4721" spans="21:23">
      <c r="U4721" s="233">
        <f t="shared" si="73"/>
        <v>44531</v>
      </c>
      <c r="V4721" s="238">
        <v>44532</v>
      </c>
      <c r="W4721" s="1">
        <v>3953.26</v>
      </c>
    </row>
    <row r="4722" spans="21:23">
      <c r="U4722" s="233">
        <f t="shared" si="73"/>
        <v>44531</v>
      </c>
      <c r="V4722" s="238">
        <v>44533</v>
      </c>
      <c r="W4722" s="1">
        <v>3945.18</v>
      </c>
    </row>
    <row r="4723" spans="21:23">
      <c r="U4723" s="233">
        <f t="shared" si="73"/>
        <v>44531</v>
      </c>
      <c r="V4723" s="238">
        <v>44534</v>
      </c>
      <c r="W4723" s="1">
        <v>3948.33</v>
      </c>
    </row>
    <row r="4724" spans="21:23">
      <c r="U4724" s="233">
        <f t="shared" si="73"/>
        <v>44531</v>
      </c>
      <c r="V4724" s="238">
        <v>44535</v>
      </c>
      <c r="W4724" s="1">
        <v>3948.33</v>
      </c>
    </row>
    <row r="4725" spans="21:23">
      <c r="U4725" s="233">
        <f t="shared" si="73"/>
        <v>44531</v>
      </c>
      <c r="V4725" s="238">
        <v>44536</v>
      </c>
      <c r="W4725" s="1">
        <v>3948.33</v>
      </c>
    </row>
    <row r="4726" spans="21:23">
      <c r="U4726" s="233">
        <f t="shared" si="73"/>
        <v>44531</v>
      </c>
      <c r="V4726" s="238">
        <v>44537</v>
      </c>
      <c r="W4726" s="1">
        <v>3944</v>
      </c>
    </row>
    <row r="4727" spans="21:23">
      <c r="U4727" s="233">
        <f t="shared" si="73"/>
        <v>44531</v>
      </c>
      <c r="V4727" s="238">
        <v>44538</v>
      </c>
      <c r="W4727" s="1">
        <v>3906.1</v>
      </c>
    </row>
    <row r="4728" spans="21:23">
      <c r="U4728" s="233">
        <f t="shared" si="73"/>
        <v>44531</v>
      </c>
      <c r="V4728" s="238">
        <v>44539</v>
      </c>
      <c r="W4728" s="1">
        <v>3906.1</v>
      </c>
    </row>
    <row r="4729" spans="21:23">
      <c r="U4729" s="233">
        <f t="shared" si="73"/>
        <v>44531</v>
      </c>
      <c r="V4729" s="238">
        <v>44540</v>
      </c>
      <c r="W4729" s="1">
        <v>3899.87</v>
      </c>
    </row>
    <row r="4730" spans="21:23">
      <c r="U4730" s="233">
        <f t="shared" si="73"/>
        <v>44531</v>
      </c>
      <c r="V4730" s="238">
        <v>44541</v>
      </c>
      <c r="W4730" s="1">
        <v>3887.71</v>
      </c>
    </row>
    <row r="4731" spans="21:23">
      <c r="U4731" s="233">
        <f t="shared" si="73"/>
        <v>44531</v>
      </c>
      <c r="V4731" s="238">
        <v>44542</v>
      </c>
      <c r="W4731" s="1">
        <v>3887.71</v>
      </c>
    </row>
    <row r="4732" spans="21:23">
      <c r="U4732" s="233">
        <f t="shared" si="73"/>
        <v>44531</v>
      </c>
      <c r="V4732" s="238">
        <v>44543</v>
      </c>
      <c r="W4732" s="1">
        <v>3887.71</v>
      </c>
    </row>
    <row r="4733" spans="21:23">
      <c r="U4733" s="233">
        <f t="shared" si="73"/>
        <v>44531</v>
      </c>
      <c r="V4733" s="238">
        <v>44544</v>
      </c>
      <c r="W4733" s="1">
        <v>3886.87</v>
      </c>
    </row>
    <row r="4734" spans="21:23">
      <c r="U4734" s="233">
        <f t="shared" si="73"/>
        <v>44531</v>
      </c>
      <c r="V4734" s="238">
        <v>44545</v>
      </c>
      <c r="W4734" s="1">
        <v>3936.41</v>
      </c>
    </row>
    <row r="4735" spans="21:23">
      <c r="U4735" s="233">
        <f t="shared" si="73"/>
        <v>44531</v>
      </c>
      <c r="V4735" s="238">
        <v>44546</v>
      </c>
      <c r="W4735" s="1">
        <v>3990.27</v>
      </c>
    </row>
    <row r="4736" spans="21:23">
      <c r="U4736" s="233">
        <f t="shared" si="73"/>
        <v>44531</v>
      </c>
      <c r="V4736" s="238">
        <v>44547</v>
      </c>
      <c r="W4736" s="1">
        <v>4002.97</v>
      </c>
    </row>
    <row r="4737" spans="21:23">
      <c r="U4737" s="233">
        <f t="shared" si="73"/>
        <v>44531</v>
      </c>
      <c r="V4737" s="238">
        <v>44548</v>
      </c>
      <c r="W4737" s="1">
        <v>3999.85</v>
      </c>
    </row>
    <row r="4738" spans="21:23">
      <c r="U4738" s="233">
        <f t="shared" si="73"/>
        <v>44531</v>
      </c>
      <c r="V4738" s="238">
        <v>44549</v>
      </c>
      <c r="W4738" s="1">
        <v>3999.85</v>
      </c>
    </row>
    <row r="4739" spans="21:23">
      <c r="U4739" s="233">
        <f t="shared" ref="U4739:U4802" si="74">+DATE(YEAR(V4739),MONTH(V4739),1)</f>
        <v>44531</v>
      </c>
      <c r="V4739" s="238">
        <v>44550</v>
      </c>
      <c r="W4739" s="1">
        <v>3999.85</v>
      </c>
    </row>
    <row r="4740" spans="21:23">
      <c r="U4740" s="233">
        <f t="shared" si="74"/>
        <v>44531</v>
      </c>
      <c r="V4740" s="238">
        <v>44551</v>
      </c>
      <c r="W4740" s="1">
        <v>4002.12</v>
      </c>
    </row>
    <row r="4741" spans="21:23">
      <c r="U4741" s="233">
        <f t="shared" si="74"/>
        <v>44531</v>
      </c>
      <c r="V4741" s="238">
        <v>44552</v>
      </c>
      <c r="W4741" s="1">
        <v>3996.28</v>
      </c>
    </row>
    <row r="4742" spans="21:23">
      <c r="U4742" s="233">
        <f t="shared" si="74"/>
        <v>44531</v>
      </c>
      <c r="V4742" s="238">
        <v>44553</v>
      </c>
      <c r="W4742" s="1">
        <v>3997.71</v>
      </c>
    </row>
    <row r="4743" spans="21:23">
      <c r="U4743" s="233">
        <f t="shared" si="74"/>
        <v>44531</v>
      </c>
      <c r="V4743" s="238">
        <v>44554</v>
      </c>
      <c r="W4743" s="1">
        <v>3997.09</v>
      </c>
    </row>
    <row r="4744" spans="21:23">
      <c r="U4744" s="233">
        <f t="shared" si="74"/>
        <v>44531</v>
      </c>
      <c r="V4744" s="238">
        <v>44555</v>
      </c>
      <c r="W4744" s="1">
        <v>3994.15</v>
      </c>
    </row>
    <row r="4745" spans="21:23">
      <c r="U4745" s="233">
        <f t="shared" si="74"/>
        <v>44531</v>
      </c>
      <c r="V4745" s="238">
        <v>44556</v>
      </c>
      <c r="W4745" s="1">
        <v>3994.15</v>
      </c>
    </row>
    <row r="4746" spans="21:23">
      <c r="U4746" s="233">
        <f t="shared" si="74"/>
        <v>44531</v>
      </c>
      <c r="V4746" s="238">
        <v>44557</v>
      </c>
      <c r="W4746" s="1">
        <v>3994.15</v>
      </c>
    </row>
    <row r="4747" spans="21:23">
      <c r="U4747" s="233">
        <f t="shared" si="74"/>
        <v>44531</v>
      </c>
      <c r="V4747" s="238">
        <v>44558</v>
      </c>
      <c r="W4747" s="1">
        <v>3989.41</v>
      </c>
    </row>
    <row r="4748" spans="21:23">
      <c r="U4748" s="233">
        <f t="shared" si="74"/>
        <v>44531</v>
      </c>
      <c r="V4748" s="238">
        <v>44559</v>
      </c>
      <c r="W4748" s="1">
        <v>4004</v>
      </c>
    </row>
    <row r="4749" spans="21:23">
      <c r="U4749" s="233">
        <f t="shared" si="74"/>
        <v>44531</v>
      </c>
      <c r="V4749" s="238">
        <v>44560</v>
      </c>
      <c r="W4749" s="1">
        <v>4023.68</v>
      </c>
    </row>
    <row r="4750" spans="21:23">
      <c r="U4750" s="233">
        <f t="shared" si="74"/>
        <v>44531</v>
      </c>
      <c r="V4750" s="238">
        <v>44561</v>
      </c>
      <c r="W4750" s="1">
        <v>3981.16</v>
      </c>
    </row>
    <row r="4751" spans="21:23">
      <c r="U4751" s="233">
        <f t="shared" si="74"/>
        <v>44562</v>
      </c>
      <c r="V4751" s="238">
        <v>44562</v>
      </c>
      <c r="W4751" s="1">
        <v>3981.16</v>
      </c>
    </row>
    <row r="4752" spans="21:23">
      <c r="U4752" s="233">
        <f t="shared" si="74"/>
        <v>44562</v>
      </c>
      <c r="V4752" s="238">
        <v>44563</v>
      </c>
      <c r="W4752" s="1">
        <v>3981.16</v>
      </c>
    </row>
    <row r="4753" spans="21:23">
      <c r="U4753" s="233">
        <f t="shared" si="74"/>
        <v>44562</v>
      </c>
      <c r="V4753" s="238">
        <v>44564</v>
      </c>
      <c r="W4753" s="1">
        <v>3981.16</v>
      </c>
    </row>
    <row r="4754" spans="21:23">
      <c r="U4754" s="233">
        <f t="shared" si="74"/>
        <v>44562</v>
      </c>
      <c r="V4754" s="238">
        <v>44565</v>
      </c>
      <c r="W4754" s="1">
        <v>4082.75</v>
      </c>
    </row>
    <row r="4755" spans="21:23">
      <c r="U4755" s="233">
        <f t="shared" si="74"/>
        <v>44562</v>
      </c>
      <c r="V4755" s="238">
        <v>44566</v>
      </c>
      <c r="W4755" s="1">
        <v>4084.11</v>
      </c>
    </row>
    <row r="4756" spans="21:23">
      <c r="U4756" s="233">
        <f t="shared" si="74"/>
        <v>44562</v>
      </c>
      <c r="V4756" s="238">
        <v>44567</v>
      </c>
      <c r="W4756" s="1">
        <v>4042.36</v>
      </c>
    </row>
    <row r="4757" spans="21:23">
      <c r="U4757" s="233">
        <f t="shared" si="74"/>
        <v>44562</v>
      </c>
      <c r="V4757" s="238">
        <v>44568</v>
      </c>
      <c r="W4757" s="1">
        <v>4039.31</v>
      </c>
    </row>
    <row r="4758" spans="21:23">
      <c r="U4758" s="233">
        <f t="shared" si="74"/>
        <v>44562</v>
      </c>
      <c r="V4758" s="238">
        <v>44569</v>
      </c>
      <c r="W4758" s="1">
        <v>4043.46</v>
      </c>
    </row>
    <row r="4759" spans="21:23">
      <c r="U4759" s="233">
        <f t="shared" si="74"/>
        <v>44562</v>
      </c>
      <c r="V4759" s="238">
        <v>44570</v>
      </c>
      <c r="W4759" s="1">
        <v>4043.46</v>
      </c>
    </row>
    <row r="4760" spans="21:23">
      <c r="U4760" s="233">
        <f t="shared" si="74"/>
        <v>44562</v>
      </c>
      <c r="V4760" s="238">
        <v>44571</v>
      </c>
      <c r="W4760" s="1">
        <v>4043.46</v>
      </c>
    </row>
    <row r="4761" spans="21:23">
      <c r="U4761" s="233">
        <f t="shared" si="74"/>
        <v>44562</v>
      </c>
      <c r="V4761" s="238">
        <v>44572</v>
      </c>
      <c r="W4761" s="1">
        <v>4043.46</v>
      </c>
    </row>
    <row r="4762" spans="21:23">
      <c r="U4762" s="233">
        <f t="shared" si="74"/>
        <v>44562</v>
      </c>
      <c r="V4762" s="238">
        <v>44573</v>
      </c>
      <c r="W4762" s="1">
        <v>4011.65</v>
      </c>
    </row>
    <row r="4763" spans="21:23">
      <c r="U4763" s="233">
        <f t="shared" si="74"/>
        <v>44562</v>
      </c>
      <c r="V4763" s="238">
        <v>44574</v>
      </c>
      <c r="W4763" s="1">
        <v>3970.08</v>
      </c>
    </row>
    <row r="4764" spans="21:23">
      <c r="U4764" s="233">
        <f t="shared" si="74"/>
        <v>44562</v>
      </c>
      <c r="V4764" s="238">
        <v>44575</v>
      </c>
      <c r="W4764" s="1">
        <v>3950.4</v>
      </c>
    </row>
    <row r="4765" spans="21:23">
      <c r="U4765" s="233">
        <f t="shared" si="74"/>
        <v>44562</v>
      </c>
      <c r="V4765" s="238">
        <v>44576</v>
      </c>
      <c r="W4765" s="1">
        <v>3993.65</v>
      </c>
    </row>
    <row r="4766" spans="21:23">
      <c r="U4766" s="233">
        <f t="shared" si="74"/>
        <v>44562</v>
      </c>
      <c r="V4766" s="238">
        <v>44577</v>
      </c>
      <c r="W4766" s="1">
        <v>3993.65</v>
      </c>
    </row>
    <row r="4767" spans="21:23">
      <c r="U4767" s="233">
        <f t="shared" si="74"/>
        <v>44562</v>
      </c>
      <c r="V4767" s="238">
        <v>44578</v>
      </c>
      <c r="W4767" s="1">
        <v>3993.65</v>
      </c>
    </row>
    <row r="4768" spans="21:23">
      <c r="U4768" s="233">
        <f t="shared" si="74"/>
        <v>44562</v>
      </c>
      <c r="V4768" s="238">
        <v>44579</v>
      </c>
      <c r="W4768" s="1">
        <v>3993.65</v>
      </c>
    </row>
    <row r="4769" spans="21:23">
      <c r="U4769" s="233">
        <f t="shared" si="74"/>
        <v>44562</v>
      </c>
      <c r="V4769" s="238">
        <v>44580</v>
      </c>
      <c r="W4769" s="1">
        <v>4033.37</v>
      </c>
    </row>
    <row r="4770" spans="21:23">
      <c r="U4770" s="233">
        <f t="shared" si="74"/>
        <v>44562</v>
      </c>
      <c r="V4770" s="238">
        <v>44581</v>
      </c>
      <c r="W4770" s="1">
        <v>4003.95</v>
      </c>
    </row>
    <row r="4771" spans="21:23">
      <c r="U4771" s="233">
        <f t="shared" si="74"/>
        <v>44562</v>
      </c>
      <c r="V4771" s="238">
        <v>44582</v>
      </c>
      <c r="W4771" s="1">
        <v>3980.8</v>
      </c>
    </row>
    <row r="4772" spans="21:23">
      <c r="U4772" s="233">
        <f t="shared" si="74"/>
        <v>44562</v>
      </c>
      <c r="V4772" s="238">
        <v>44583</v>
      </c>
      <c r="W4772" s="1">
        <v>3964.3</v>
      </c>
    </row>
    <row r="4773" spans="21:23">
      <c r="U4773" s="233">
        <f t="shared" si="74"/>
        <v>44562</v>
      </c>
      <c r="V4773" s="238">
        <v>44584</v>
      </c>
      <c r="W4773" s="1">
        <v>3964.3</v>
      </c>
    </row>
    <row r="4774" spans="21:23">
      <c r="U4774" s="233">
        <f t="shared" si="74"/>
        <v>44562</v>
      </c>
      <c r="V4774" s="238">
        <v>44585</v>
      </c>
      <c r="W4774" s="1">
        <v>3964.3</v>
      </c>
    </row>
    <row r="4775" spans="21:23">
      <c r="U4775" s="233">
        <f t="shared" si="74"/>
        <v>44562</v>
      </c>
      <c r="V4775" s="238">
        <v>44586</v>
      </c>
      <c r="W4775" s="1">
        <v>3977.51</v>
      </c>
    </row>
    <row r="4776" spans="21:23">
      <c r="U4776" s="233">
        <f t="shared" si="74"/>
        <v>44562</v>
      </c>
      <c r="V4776" s="238">
        <v>44587</v>
      </c>
      <c r="W4776" s="1">
        <v>3987.32</v>
      </c>
    </row>
    <row r="4777" spans="21:23">
      <c r="U4777" s="233">
        <f t="shared" si="74"/>
        <v>44562</v>
      </c>
      <c r="V4777" s="238">
        <v>44588</v>
      </c>
      <c r="W4777" s="1">
        <v>3947.83</v>
      </c>
    </row>
    <row r="4778" spans="21:23">
      <c r="U4778" s="233">
        <f t="shared" si="74"/>
        <v>44562</v>
      </c>
      <c r="V4778" s="238">
        <v>44589</v>
      </c>
      <c r="W4778" s="1">
        <v>3944.04</v>
      </c>
    </row>
    <row r="4779" spans="21:23">
      <c r="U4779" s="233">
        <f t="shared" si="74"/>
        <v>44562</v>
      </c>
      <c r="V4779" s="238">
        <v>44590</v>
      </c>
      <c r="W4779" s="1">
        <v>3982.6</v>
      </c>
    </row>
    <row r="4780" spans="21:23">
      <c r="U4780" s="233">
        <f t="shared" si="74"/>
        <v>44562</v>
      </c>
      <c r="V4780" s="238">
        <v>44591</v>
      </c>
      <c r="W4780" s="1">
        <v>3982.6</v>
      </c>
    </row>
    <row r="4781" spans="21:23">
      <c r="U4781" s="233">
        <f t="shared" si="74"/>
        <v>44562</v>
      </c>
      <c r="V4781" s="238">
        <v>44592</v>
      </c>
      <c r="W4781" s="1">
        <v>3982.6</v>
      </c>
    </row>
    <row r="4782" spans="21:23">
      <c r="U4782" s="233">
        <f t="shared" si="74"/>
        <v>44593</v>
      </c>
      <c r="V4782" s="238">
        <v>44593</v>
      </c>
      <c r="W4782" s="1">
        <v>3942.73</v>
      </c>
    </row>
    <row r="4783" spans="21:23">
      <c r="U4783" s="233">
        <f t="shared" si="74"/>
        <v>44593</v>
      </c>
      <c r="V4783" s="238">
        <v>44594</v>
      </c>
      <c r="W4783" s="1">
        <v>3923.61</v>
      </c>
    </row>
    <row r="4784" spans="21:23">
      <c r="U4784" s="233">
        <f t="shared" si="74"/>
        <v>44593</v>
      </c>
      <c r="V4784" s="238">
        <v>44595</v>
      </c>
      <c r="W4784" s="1">
        <v>3928.05</v>
      </c>
    </row>
    <row r="4785" spans="21:23">
      <c r="U4785" s="233">
        <f t="shared" si="74"/>
        <v>44593</v>
      </c>
      <c r="V4785" s="238">
        <v>44596</v>
      </c>
      <c r="W4785" s="1">
        <v>3951.96</v>
      </c>
    </row>
    <row r="4786" spans="21:23">
      <c r="U4786" s="233">
        <f t="shared" si="74"/>
        <v>44593</v>
      </c>
      <c r="V4786" s="238">
        <v>44597</v>
      </c>
      <c r="W4786" s="1">
        <v>3962.68</v>
      </c>
    </row>
    <row r="4787" spans="21:23">
      <c r="U4787" s="233">
        <f t="shared" si="74"/>
        <v>44593</v>
      </c>
      <c r="V4787" s="238">
        <v>44598</v>
      </c>
      <c r="W4787" s="1">
        <v>3962.68</v>
      </c>
    </row>
    <row r="4788" spans="21:23">
      <c r="U4788" s="233">
        <f t="shared" si="74"/>
        <v>44593</v>
      </c>
      <c r="V4788" s="238">
        <v>44599</v>
      </c>
      <c r="W4788" s="1">
        <v>3962.68</v>
      </c>
    </row>
    <row r="4789" spans="21:23">
      <c r="U4789" s="233">
        <f t="shared" si="74"/>
        <v>44593</v>
      </c>
      <c r="V4789" s="238">
        <v>44600</v>
      </c>
      <c r="W4789" s="1">
        <v>3963.84</v>
      </c>
    </row>
    <row r="4790" spans="21:23">
      <c r="U4790" s="233">
        <f t="shared" si="74"/>
        <v>44593</v>
      </c>
      <c r="V4790" s="238">
        <v>44601</v>
      </c>
      <c r="W4790" s="1">
        <v>3965.41</v>
      </c>
    </row>
    <row r="4791" spans="21:23">
      <c r="U4791" s="233">
        <f t="shared" si="74"/>
        <v>44593</v>
      </c>
      <c r="V4791" s="238">
        <v>44602</v>
      </c>
      <c r="W4791" s="1">
        <v>3939.31</v>
      </c>
    </row>
    <row r="4792" spans="21:23">
      <c r="U4792" s="233">
        <f t="shared" si="74"/>
        <v>44593</v>
      </c>
      <c r="V4792" s="238">
        <v>44603</v>
      </c>
      <c r="W4792" s="1">
        <v>3917.75</v>
      </c>
    </row>
    <row r="4793" spans="21:23">
      <c r="U4793" s="233">
        <f t="shared" si="74"/>
        <v>44593</v>
      </c>
      <c r="V4793" s="238">
        <v>44604</v>
      </c>
      <c r="W4793" s="1">
        <v>3917.52</v>
      </c>
    </row>
    <row r="4794" spans="21:23">
      <c r="U4794" s="233">
        <f t="shared" si="74"/>
        <v>44593</v>
      </c>
      <c r="V4794" s="238">
        <v>44605</v>
      </c>
      <c r="W4794" s="1">
        <v>3917.52</v>
      </c>
    </row>
    <row r="4795" spans="21:23">
      <c r="U4795" s="233">
        <f t="shared" si="74"/>
        <v>44593</v>
      </c>
      <c r="V4795" s="238">
        <v>44606</v>
      </c>
      <c r="W4795" s="1">
        <v>3917.52</v>
      </c>
    </row>
    <row r="4796" spans="21:23">
      <c r="U4796" s="233">
        <f t="shared" si="74"/>
        <v>44593</v>
      </c>
      <c r="V4796" s="238">
        <v>44607</v>
      </c>
      <c r="W4796" s="1">
        <v>3938.97</v>
      </c>
    </row>
    <row r="4797" spans="21:23">
      <c r="U4797" s="233">
        <f t="shared" si="74"/>
        <v>44593</v>
      </c>
      <c r="V4797" s="238">
        <v>44608</v>
      </c>
      <c r="W4797" s="1">
        <v>3946.88</v>
      </c>
    </row>
    <row r="4798" spans="21:23">
      <c r="U4798" s="233">
        <f t="shared" si="74"/>
        <v>44593</v>
      </c>
      <c r="V4798" s="238">
        <v>44609</v>
      </c>
      <c r="W4798" s="1">
        <v>3963.72</v>
      </c>
    </row>
    <row r="4799" spans="21:23">
      <c r="U4799" s="233">
        <f t="shared" si="74"/>
        <v>44593</v>
      </c>
      <c r="V4799" s="238">
        <v>44610</v>
      </c>
      <c r="W4799" s="1">
        <v>3953.26</v>
      </c>
    </row>
    <row r="4800" spans="21:23">
      <c r="U4800" s="233">
        <f t="shared" si="74"/>
        <v>44593</v>
      </c>
      <c r="V4800" s="238">
        <v>44611</v>
      </c>
      <c r="W4800" s="1">
        <v>3927.25</v>
      </c>
    </row>
    <row r="4801" spans="21:23">
      <c r="U4801" s="233">
        <f t="shared" si="74"/>
        <v>44593</v>
      </c>
      <c r="V4801" s="238">
        <v>44612</v>
      </c>
      <c r="W4801" s="1">
        <v>3927.25</v>
      </c>
    </row>
    <row r="4802" spans="21:23">
      <c r="U4802" s="233">
        <f t="shared" si="74"/>
        <v>44593</v>
      </c>
      <c r="V4802" s="238">
        <v>44613</v>
      </c>
      <c r="W4802" s="1">
        <v>3927.25</v>
      </c>
    </row>
    <row r="4803" spans="21:23">
      <c r="U4803" s="233">
        <f t="shared" ref="U4803:U4866" si="75">+DATE(YEAR(V4803),MONTH(V4803),1)</f>
        <v>44593</v>
      </c>
      <c r="V4803" s="238">
        <v>44614</v>
      </c>
      <c r="W4803" s="1">
        <v>3927.25</v>
      </c>
    </row>
    <row r="4804" spans="21:23">
      <c r="U4804" s="233">
        <f t="shared" si="75"/>
        <v>44593</v>
      </c>
      <c r="V4804" s="238">
        <v>44615</v>
      </c>
      <c r="W4804" s="1">
        <v>3932.4</v>
      </c>
    </row>
    <row r="4805" spans="21:23">
      <c r="U4805" s="233">
        <f t="shared" si="75"/>
        <v>44593</v>
      </c>
      <c r="V4805" s="238">
        <v>44616</v>
      </c>
      <c r="W4805" s="1">
        <v>3913.79</v>
      </c>
    </row>
    <row r="4806" spans="21:23">
      <c r="U4806" s="233">
        <f t="shared" si="75"/>
        <v>44593</v>
      </c>
      <c r="V4806" s="238">
        <v>44617</v>
      </c>
      <c r="W4806" s="1">
        <v>3940.2</v>
      </c>
    </row>
    <row r="4807" spans="21:23">
      <c r="U4807" s="233">
        <f t="shared" si="75"/>
        <v>44593</v>
      </c>
      <c r="V4807" s="238">
        <v>44618</v>
      </c>
      <c r="W4807" s="1">
        <v>3910.64</v>
      </c>
    </row>
    <row r="4808" spans="21:23">
      <c r="U4808" s="233">
        <f t="shared" si="75"/>
        <v>44593</v>
      </c>
      <c r="V4808" s="238">
        <v>44619</v>
      </c>
      <c r="W4808" s="1">
        <v>3910.64</v>
      </c>
    </row>
    <row r="4809" spans="21:23">
      <c r="U4809" s="233">
        <f t="shared" si="75"/>
        <v>44593</v>
      </c>
      <c r="V4809" s="238">
        <v>44620</v>
      </c>
      <c r="W4809" s="1">
        <v>3910.64</v>
      </c>
    </row>
    <row r="4810" spans="21:23">
      <c r="U4810" s="233">
        <f t="shared" si="75"/>
        <v>44621</v>
      </c>
      <c r="V4810" s="238">
        <v>44621</v>
      </c>
      <c r="W4810" s="1">
        <v>3910.28</v>
      </c>
    </row>
    <row r="4811" spans="21:23">
      <c r="U4811" s="233">
        <f t="shared" si="75"/>
        <v>44621</v>
      </c>
      <c r="V4811" s="238">
        <v>44622</v>
      </c>
      <c r="W4811" s="1">
        <v>3901.62</v>
      </c>
    </row>
    <row r="4812" spans="21:23">
      <c r="U4812" s="233">
        <f t="shared" si="75"/>
        <v>44621</v>
      </c>
      <c r="V4812" s="238">
        <v>44623</v>
      </c>
      <c r="W4812" s="1">
        <v>3862.95</v>
      </c>
    </row>
    <row r="4813" spans="21:23">
      <c r="U4813" s="233">
        <f t="shared" si="75"/>
        <v>44621</v>
      </c>
      <c r="V4813" s="238">
        <v>44624</v>
      </c>
      <c r="W4813" s="1">
        <v>3771.77</v>
      </c>
    </row>
    <row r="4814" spans="21:23">
      <c r="U4814" s="233">
        <f t="shared" si="75"/>
        <v>44621</v>
      </c>
      <c r="V4814" s="238">
        <v>44625</v>
      </c>
      <c r="W4814" s="1">
        <v>3806.11</v>
      </c>
    </row>
    <row r="4815" spans="21:23">
      <c r="U4815" s="233">
        <f t="shared" si="75"/>
        <v>44621</v>
      </c>
      <c r="V4815" s="238">
        <v>44626</v>
      </c>
      <c r="W4815" s="1">
        <v>3806.11</v>
      </c>
    </row>
    <row r="4816" spans="21:23">
      <c r="U4816" s="233">
        <f t="shared" si="75"/>
        <v>44621</v>
      </c>
      <c r="V4816" s="238">
        <v>44627</v>
      </c>
      <c r="W4816" s="1">
        <v>3806.11</v>
      </c>
    </row>
    <row r="4817" spans="21:23">
      <c r="U4817" s="233">
        <f t="shared" si="75"/>
        <v>44621</v>
      </c>
      <c r="V4817" s="238">
        <v>44628</v>
      </c>
      <c r="W4817" s="1">
        <v>3813.41</v>
      </c>
    </row>
    <row r="4818" spans="21:23">
      <c r="U4818" s="233">
        <f t="shared" si="75"/>
        <v>44621</v>
      </c>
      <c r="V4818" s="238">
        <v>44629</v>
      </c>
      <c r="W4818" s="1">
        <v>3787.18</v>
      </c>
    </row>
    <row r="4819" spans="21:23">
      <c r="U4819" s="233">
        <f t="shared" si="75"/>
        <v>44621</v>
      </c>
      <c r="V4819" s="238">
        <v>44630</v>
      </c>
      <c r="W4819" s="1">
        <v>3746.43</v>
      </c>
    </row>
    <row r="4820" spans="21:23">
      <c r="U4820" s="233">
        <f t="shared" si="75"/>
        <v>44621</v>
      </c>
      <c r="V4820" s="238">
        <v>44631</v>
      </c>
      <c r="W4820" s="1">
        <v>3786</v>
      </c>
    </row>
    <row r="4821" spans="21:23">
      <c r="U4821" s="233">
        <f t="shared" si="75"/>
        <v>44621</v>
      </c>
      <c r="V4821" s="238">
        <v>44632</v>
      </c>
      <c r="W4821" s="1">
        <v>3827.64</v>
      </c>
    </row>
    <row r="4822" spans="21:23">
      <c r="U4822" s="233">
        <f t="shared" si="75"/>
        <v>44621</v>
      </c>
      <c r="V4822" s="238">
        <v>44633</v>
      </c>
      <c r="W4822" s="1">
        <v>3827.64</v>
      </c>
    </row>
    <row r="4823" spans="21:23">
      <c r="U4823" s="233">
        <f t="shared" si="75"/>
        <v>44621</v>
      </c>
      <c r="V4823" s="238">
        <v>44634</v>
      </c>
      <c r="W4823" s="1">
        <v>3827.64</v>
      </c>
    </row>
    <row r="4824" spans="21:23">
      <c r="U4824" s="233">
        <f t="shared" si="75"/>
        <v>44621</v>
      </c>
      <c r="V4824" s="238">
        <v>44635</v>
      </c>
      <c r="W4824" s="1">
        <v>3800.85</v>
      </c>
    </row>
    <row r="4825" spans="21:23">
      <c r="U4825" s="233">
        <f t="shared" si="75"/>
        <v>44621</v>
      </c>
      <c r="V4825" s="238">
        <v>44636</v>
      </c>
      <c r="W4825" s="1">
        <v>3836.56</v>
      </c>
    </row>
    <row r="4826" spans="21:23">
      <c r="U4826" s="233">
        <f t="shared" si="75"/>
        <v>44621</v>
      </c>
      <c r="V4826" s="238">
        <v>44637</v>
      </c>
      <c r="W4826" s="1">
        <v>3826.89</v>
      </c>
    </row>
    <row r="4827" spans="21:23">
      <c r="U4827" s="233">
        <f t="shared" si="75"/>
        <v>44621</v>
      </c>
      <c r="V4827" s="238">
        <v>44638</v>
      </c>
      <c r="W4827" s="1">
        <v>3816.43</v>
      </c>
    </row>
    <row r="4828" spans="21:23">
      <c r="U4828" s="233">
        <f t="shared" si="75"/>
        <v>44621</v>
      </c>
      <c r="V4828" s="238">
        <v>44639</v>
      </c>
      <c r="W4828" s="1">
        <v>3820.67</v>
      </c>
    </row>
    <row r="4829" spans="21:23">
      <c r="U4829" s="233">
        <f t="shared" si="75"/>
        <v>44621</v>
      </c>
      <c r="V4829" s="238">
        <v>44640</v>
      </c>
      <c r="W4829" s="1">
        <v>3820.67</v>
      </c>
    </row>
    <row r="4830" spans="21:23">
      <c r="U4830" s="233">
        <f t="shared" si="75"/>
        <v>44621</v>
      </c>
      <c r="V4830" s="238">
        <v>44641</v>
      </c>
      <c r="W4830" s="1">
        <v>3820.67</v>
      </c>
    </row>
    <row r="4831" spans="21:23">
      <c r="U4831" s="233">
        <f t="shared" si="75"/>
        <v>44621</v>
      </c>
      <c r="V4831" s="238">
        <v>44642</v>
      </c>
      <c r="W4831" s="1">
        <v>3820.67</v>
      </c>
    </row>
    <row r="4832" spans="21:23">
      <c r="U4832" s="233">
        <f t="shared" si="75"/>
        <v>44621</v>
      </c>
      <c r="V4832" s="238">
        <v>44643</v>
      </c>
      <c r="W4832" s="1">
        <v>3765.67</v>
      </c>
    </row>
    <row r="4833" spans="21:23">
      <c r="U4833" s="233">
        <f t="shared" si="75"/>
        <v>44621</v>
      </c>
      <c r="V4833" s="238">
        <v>44644</v>
      </c>
      <c r="W4833" s="1">
        <v>3756.64</v>
      </c>
    </row>
    <row r="4834" spans="21:23">
      <c r="U4834" s="233">
        <f t="shared" si="75"/>
        <v>44621</v>
      </c>
      <c r="V4834" s="238">
        <v>44645</v>
      </c>
      <c r="W4834" s="1">
        <v>3798.9</v>
      </c>
    </row>
    <row r="4835" spans="21:23">
      <c r="U4835" s="233">
        <f t="shared" si="75"/>
        <v>44621</v>
      </c>
      <c r="V4835" s="238">
        <v>44646</v>
      </c>
      <c r="W4835" s="1">
        <v>3785.66</v>
      </c>
    </row>
    <row r="4836" spans="21:23">
      <c r="U4836" s="233">
        <f t="shared" si="75"/>
        <v>44621</v>
      </c>
      <c r="V4836" s="238">
        <v>44647</v>
      </c>
      <c r="W4836" s="1">
        <v>3785.66</v>
      </c>
    </row>
    <row r="4837" spans="21:23">
      <c r="U4837" s="233">
        <f t="shared" si="75"/>
        <v>44621</v>
      </c>
      <c r="V4837" s="238">
        <v>44648</v>
      </c>
      <c r="W4837" s="1">
        <v>3785.66</v>
      </c>
    </row>
    <row r="4838" spans="21:23">
      <c r="U4838" s="233">
        <f t="shared" si="75"/>
        <v>44621</v>
      </c>
      <c r="V4838" s="238">
        <v>44649</v>
      </c>
      <c r="W4838" s="1">
        <v>3785.7</v>
      </c>
    </row>
    <row r="4839" spans="21:23">
      <c r="U4839" s="233">
        <f t="shared" si="75"/>
        <v>44621</v>
      </c>
      <c r="V4839" s="238">
        <v>44650</v>
      </c>
      <c r="W4839" s="1">
        <v>3765.96</v>
      </c>
    </row>
    <row r="4840" spans="21:23">
      <c r="U4840" s="233">
        <f t="shared" si="75"/>
        <v>44621</v>
      </c>
      <c r="V4840" s="238">
        <v>44651</v>
      </c>
      <c r="W4840" s="1">
        <v>3748.15</v>
      </c>
    </row>
    <row r="4841" spans="21:23">
      <c r="U4841" s="233">
        <f t="shared" si="75"/>
        <v>44652</v>
      </c>
      <c r="V4841" s="238">
        <v>44652</v>
      </c>
      <c r="W4841" s="1">
        <v>3756.03</v>
      </c>
    </row>
    <row r="4842" spans="21:23">
      <c r="U4842" s="233">
        <f t="shared" si="75"/>
        <v>44652</v>
      </c>
      <c r="V4842" s="238">
        <v>44653</v>
      </c>
      <c r="W4842" s="1">
        <v>3774.79</v>
      </c>
    </row>
    <row r="4843" spans="21:23">
      <c r="U4843" s="233">
        <f t="shared" si="75"/>
        <v>44652</v>
      </c>
      <c r="V4843" s="238">
        <v>44654</v>
      </c>
      <c r="W4843" s="1">
        <v>3774.79</v>
      </c>
    </row>
    <row r="4844" spans="21:23">
      <c r="U4844" s="233">
        <f t="shared" si="75"/>
        <v>44652</v>
      </c>
      <c r="V4844" s="238">
        <v>44655</v>
      </c>
      <c r="W4844" s="1">
        <v>3774.79</v>
      </c>
    </row>
    <row r="4845" spans="21:23">
      <c r="U4845" s="233">
        <f t="shared" si="75"/>
        <v>44652</v>
      </c>
      <c r="V4845" s="238">
        <v>44656</v>
      </c>
      <c r="W4845" s="1">
        <v>3706.95</v>
      </c>
    </row>
    <row r="4846" spans="21:23">
      <c r="U4846" s="233">
        <f t="shared" si="75"/>
        <v>44652</v>
      </c>
      <c r="V4846" s="238">
        <v>44657</v>
      </c>
      <c r="W4846" s="1">
        <v>3723.79</v>
      </c>
    </row>
    <row r="4847" spans="21:23">
      <c r="U4847" s="233">
        <f t="shared" si="75"/>
        <v>44652</v>
      </c>
      <c r="V4847" s="238">
        <v>44658</v>
      </c>
      <c r="W4847" s="1">
        <v>3746.51</v>
      </c>
    </row>
    <row r="4848" spans="21:23">
      <c r="U4848" s="233">
        <f t="shared" si="75"/>
        <v>44652</v>
      </c>
      <c r="V4848" s="238">
        <v>44659</v>
      </c>
      <c r="W4848" s="1">
        <v>3771.83</v>
      </c>
    </row>
    <row r="4849" spans="21:23">
      <c r="U4849" s="233">
        <f t="shared" si="75"/>
        <v>44652</v>
      </c>
      <c r="V4849" s="238">
        <v>44660</v>
      </c>
      <c r="W4849" s="1">
        <v>3777.41</v>
      </c>
    </row>
    <row r="4850" spans="21:23">
      <c r="U4850" s="233">
        <f t="shared" si="75"/>
        <v>44652</v>
      </c>
      <c r="V4850" s="238">
        <v>44661</v>
      </c>
      <c r="W4850" s="1">
        <v>3777.41</v>
      </c>
    </row>
    <row r="4851" spans="21:23">
      <c r="U4851" s="233">
        <f t="shared" si="75"/>
        <v>44652</v>
      </c>
      <c r="V4851" s="238">
        <v>44662</v>
      </c>
      <c r="W4851" s="1">
        <v>3777.41</v>
      </c>
    </row>
    <row r="4852" spans="21:23">
      <c r="U4852" s="233">
        <f t="shared" si="75"/>
        <v>44652</v>
      </c>
      <c r="V4852" s="238">
        <v>44663</v>
      </c>
      <c r="W4852" s="1">
        <v>3744.16</v>
      </c>
    </row>
    <row r="4853" spans="21:23">
      <c r="U4853" s="233">
        <f t="shared" si="75"/>
        <v>44652</v>
      </c>
      <c r="V4853" s="238">
        <v>44664</v>
      </c>
      <c r="W4853" s="1">
        <v>3736.7</v>
      </c>
    </row>
    <row r="4854" spans="21:23">
      <c r="U4854" s="233">
        <f t="shared" si="75"/>
        <v>44652</v>
      </c>
      <c r="V4854" s="238">
        <v>44665</v>
      </c>
      <c r="W4854" s="1">
        <v>3737.32</v>
      </c>
    </row>
    <row r="4855" spans="21:23">
      <c r="U4855" s="233">
        <f t="shared" si="75"/>
        <v>44652</v>
      </c>
      <c r="V4855" s="238">
        <v>44666</v>
      </c>
      <c r="W4855" s="1">
        <v>3737.32</v>
      </c>
    </row>
    <row r="4856" spans="21:23">
      <c r="U4856" s="233">
        <f t="shared" si="75"/>
        <v>44652</v>
      </c>
      <c r="V4856" s="238">
        <v>44667</v>
      </c>
      <c r="W4856" s="1">
        <v>3737.32</v>
      </c>
    </row>
    <row r="4857" spans="21:23">
      <c r="U4857" s="233">
        <f t="shared" si="75"/>
        <v>44652</v>
      </c>
      <c r="V4857" s="238">
        <v>44668</v>
      </c>
      <c r="W4857" s="1">
        <v>3737.32</v>
      </c>
    </row>
    <row r="4858" spans="21:23">
      <c r="U4858" s="233">
        <f t="shared" si="75"/>
        <v>44652</v>
      </c>
      <c r="V4858" s="238">
        <v>44669</v>
      </c>
      <c r="W4858" s="1">
        <v>3737.32</v>
      </c>
    </row>
    <row r="4859" spans="21:23">
      <c r="U4859" s="233">
        <f t="shared" si="75"/>
        <v>44652</v>
      </c>
      <c r="V4859" s="238">
        <v>44670</v>
      </c>
      <c r="W4859" s="1">
        <v>3731.31</v>
      </c>
    </row>
    <row r="4860" spans="21:23">
      <c r="U4860" s="233">
        <f t="shared" si="75"/>
        <v>44652</v>
      </c>
      <c r="V4860" s="238">
        <v>44671</v>
      </c>
      <c r="W4860" s="1">
        <v>3755.85</v>
      </c>
    </row>
    <row r="4861" spans="21:23">
      <c r="U4861" s="233">
        <f t="shared" si="75"/>
        <v>44652</v>
      </c>
      <c r="V4861" s="238">
        <v>44672</v>
      </c>
      <c r="W4861" s="1">
        <v>3758.65</v>
      </c>
    </row>
    <row r="4862" spans="21:23">
      <c r="U4862" s="233">
        <f t="shared" si="75"/>
        <v>44652</v>
      </c>
      <c r="V4862" s="238">
        <v>44673</v>
      </c>
      <c r="W4862" s="1">
        <v>3759.54</v>
      </c>
    </row>
    <row r="4863" spans="21:23">
      <c r="U4863" s="233">
        <f t="shared" si="75"/>
        <v>44652</v>
      </c>
      <c r="V4863" s="238">
        <v>44674</v>
      </c>
      <c r="W4863" s="1">
        <v>3819.07</v>
      </c>
    </row>
    <row r="4864" spans="21:23">
      <c r="U4864" s="233">
        <f t="shared" si="75"/>
        <v>44652</v>
      </c>
      <c r="V4864" s="238">
        <v>44675</v>
      </c>
      <c r="W4864" s="1">
        <v>3819.07</v>
      </c>
    </row>
    <row r="4865" spans="21:23">
      <c r="U4865" s="233">
        <f t="shared" si="75"/>
        <v>44652</v>
      </c>
      <c r="V4865" s="238">
        <v>44676</v>
      </c>
      <c r="W4865" s="1">
        <v>3819.07</v>
      </c>
    </row>
    <row r="4866" spans="21:23">
      <c r="U4866" s="233">
        <f t="shared" si="75"/>
        <v>44652</v>
      </c>
      <c r="V4866" s="238">
        <v>44677</v>
      </c>
      <c r="W4866" s="1">
        <v>3931.74</v>
      </c>
    </row>
    <row r="4867" spans="21:23">
      <c r="U4867" s="233">
        <f t="shared" ref="U4867:U4930" si="76">+DATE(YEAR(V4867),MONTH(V4867),1)</f>
        <v>44652</v>
      </c>
      <c r="V4867" s="238">
        <v>44678</v>
      </c>
      <c r="W4867" s="1">
        <v>3947.63</v>
      </c>
    </row>
    <row r="4868" spans="21:23">
      <c r="U4868" s="233">
        <f t="shared" si="76"/>
        <v>44652</v>
      </c>
      <c r="V4868" s="238">
        <v>44679</v>
      </c>
      <c r="W4868" s="1">
        <v>3967.32</v>
      </c>
    </row>
    <row r="4869" spans="21:23">
      <c r="U4869" s="233">
        <f t="shared" si="76"/>
        <v>44652</v>
      </c>
      <c r="V4869" s="238">
        <v>44680</v>
      </c>
      <c r="W4869" s="1">
        <v>3984.77</v>
      </c>
    </row>
    <row r="4870" spans="21:23">
      <c r="U4870" s="233">
        <f t="shared" si="76"/>
        <v>44652</v>
      </c>
      <c r="V4870" s="238">
        <v>44681</v>
      </c>
      <c r="W4870" s="1">
        <v>3966.27</v>
      </c>
    </row>
    <row r="4871" spans="21:23">
      <c r="U4871" s="233">
        <f t="shared" si="76"/>
        <v>44682</v>
      </c>
      <c r="V4871" s="238">
        <v>44682</v>
      </c>
      <c r="W4871" s="1">
        <v>3966.27</v>
      </c>
    </row>
    <row r="4872" spans="21:23">
      <c r="U4872" s="233">
        <f t="shared" si="76"/>
        <v>44682</v>
      </c>
      <c r="V4872" s="238">
        <v>44683</v>
      </c>
      <c r="W4872" s="1">
        <v>3966.27</v>
      </c>
    </row>
    <row r="4873" spans="21:23">
      <c r="U4873" s="233">
        <f t="shared" si="76"/>
        <v>44682</v>
      </c>
      <c r="V4873" s="238">
        <v>44684</v>
      </c>
      <c r="W4873" s="1">
        <v>4004.07</v>
      </c>
    </row>
    <row r="4874" spans="21:23">
      <c r="U4874" s="233">
        <f t="shared" si="76"/>
        <v>44682</v>
      </c>
      <c r="V4874" s="238">
        <v>44685</v>
      </c>
      <c r="W4874" s="1">
        <v>4016.34</v>
      </c>
    </row>
    <row r="4875" spans="21:23">
      <c r="U4875" s="233">
        <f t="shared" si="76"/>
        <v>44682</v>
      </c>
      <c r="V4875" s="238">
        <v>44686</v>
      </c>
      <c r="W4875" s="1">
        <v>4056.41</v>
      </c>
    </row>
    <row r="4876" spans="21:23">
      <c r="U4876" s="233">
        <f t="shared" si="76"/>
        <v>44682</v>
      </c>
      <c r="V4876" s="238">
        <v>44687</v>
      </c>
      <c r="W4876" s="1">
        <v>4086.08</v>
      </c>
    </row>
    <row r="4877" spans="21:23">
      <c r="U4877" s="233">
        <f t="shared" si="76"/>
        <v>44682</v>
      </c>
      <c r="V4877" s="238">
        <v>44688</v>
      </c>
      <c r="W4877" s="1">
        <v>4053.93</v>
      </c>
    </row>
    <row r="4878" spans="21:23">
      <c r="U4878" s="233">
        <f t="shared" si="76"/>
        <v>44682</v>
      </c>
      <c r="V4878" s="238">
        <v>44689</v>
      </c>
      <c r="W4878" s="1">
        <v>4053.93</v>
      </c>
    </row>
    <row r="4879" spans="21:23">
      <c r="U4879" s="233">
        <f t="shared" si="76"/>
        <v>44682</v>
      </c>
      <c r="V4879" s="238">
        <v>44690</v>
      </c>
      <c r="W4879" s="1">
        <v>4053.93</v>
      </c>
    </row>
    <row r="4880" spans="21:23">
      <c r="U4880" s="233">
        <f t="shared" si="76"/>
        <v>44682</v>
      </c>
      <c r="V4880" s="238">
        <v>44691</v>
      </c>
      <c r="W4880" s="1">
        <v>4085.76</v>
      </c>
    </row>
    <row r="4881" spans="21:23">
      <c r="U4881" s="233">
        <f t="shared" si="76"/>
        <v>44682</v>
      </c>
      <c r="V4881" s="238">
        <v>44692</v>
      </c>
      <c r="W4881" s="1">
        <v>4086.71</v>
      </c>
    </row>
    <row r="4882" spans="21:23">
      <c r="U4882" s="233">
        <f t="shared" si="76"/>
        <v>44682</v>
      </c>
      <c r="V4882" s="238">
        <v>44693</v>
      </c>
      <c r="W4882" s="1">
        <v>4080.32</v>
      </c>
    </row>
    <row r="4883" spans="21:23">
      <c r="U4883" s="233">
        <f t="shared" si="76"/>
        <v>44682</v>
      </c>
      <c r="V4883" s="238">
        <v>44694</v>
      </c>
      <c r="W4883" s="1">
        <v>4109.71</v>
      </c>
    </row>
    <row r="4884" spans="21:23">
      <c r="U4884" s="233">
        <f t="shared" si="76"/>
        <v>44682</v>
      </c>
      <c r="V4884" s="238">
        <v>44695</v>
      </c>
      <c r="W4884" s="1">
        <v>4110.53</v>
      </c>
    </row>
    <row r="4885" spans="21:23">
      <c r="U4885" s="233">
        <f t="shared" si="76"/>
        <v>44682</v>
      </c>
      <c r="V4885" s="238">
        <v>44696</v>
      </c>
      <c r="W4885" s="1">
        <v>4110.53</v>
      </c>
    </row>
    <row r="4886" spans="21:23">
      <c r="U4886" s="233">
        <f t="shared" si="76"/>
        <v>44682</v>
      </c>
      <c r="V4886" s="238">
        <v>44697</v>
      </c>
      <c r="W4886" s="1">
        <v>4110.53</v>
      </c>
    </row>
    <row r="4887" spans="21:23">
      <c r="U4887" s="233">
        <f t="shared" si="76"/>
        <v>44682</v>
      </c>
      <c r="V4887" s="238">
        <v>44698</v>
      </c>
      <c r="W4887" s="1">
        <v>4070.25</v>
      </c>
    </row>
    <row r="4888" spans="21:23">
      <c r="U4888" s="233">
        <f t="shared" si="76"/>
        <v>44682</v>
      </c>
      <c r="V4888" s="238">
        <v>44699</v>
      </c>
      <c r="W4888" s="1">
        <v>4033.85</v>
      </c>
    </row>
    <row r="4889" spans="21:23">
      <c r="U4889" s="233">
        <f t="shared" si="76"/>
        <v>44682</v>
      </c>
      <c r="V4889" s="238">
        <v>44700</v>
      </c>
      <c r="W4889" s="1">
        <v>4054.71</v>
      </c>
    </row>
    <row r="4890" spans="21:23">
      <c r="U4890" s="233">
        <f t="shared" si="76"/>
        <v>44682</v>
      </c>
      <c r="V4890" s="238">
        <v>44701</v>
      </c>
      <c r="W4890" s="1">
        <v>4050.88</v>
      </c>
    </row>
    <row r="4891" spans="21:23">
      <c r="U4891" s="233">
        <f t="shared" si="76"/>
        <v>44682</v>
      </c>
      <c r="V4891" s="238">
        <v>44702</v>
      </c>
      <c r="W4891" s="1">
        <v>3989.84</v>
      </c>
    </row>
    <row r="4892" spans="21:23">
      <c r="U4892" s="233">
        <f t="shared" si="76"/>
        <v>44682</v>
      </c>
      <c r="V4892" s="238">
        <v>44703</v>
      </c>
      <c r="W4892" s="1">
        <v>3989.84</v>
      </c>
    </row>
    <row r="4893" spans="21:23">
      <c r="U4893" s="233">
        <f t="shared" si="76"/>
        <v>44682</v>
      </c>
      <c r="V4893" s="238">
        <v>44704</v>
      </c>
      <c r="W4893" s="1">
        <v>3989.84</v>
      </c>
    </row>
    <row r="4894" spans="21:23">
      <c r="U4894" s="233">
        <f t="shared" si="76"/>
        <v>44682</v>
      </c>
      <c r="V4894" s="238">
        <v>44705</v>
      </c>
      <c r="W4894" s="1">
        <v>3950.35</v>
      </c>
    </row>
    <row r="4895" spans="21:23">
      <c r="U4895" s="233">
        <f t="shared" si="76"/>
        <v>44682</v>
      </c>
      <c r="V4895" s="238">
        <v>44706</v>
      </c>
      <c r="W4895" s="1">
        <v>3971.28</v>
      </c>
    </row>
    <row r="4896" spans="21:23">
      <c r="U4896" s="233">
        <f t="shared" si="76"/>
        <v>44682</v>
      </c>
      <c r="V4896" s="238">
        <v>44707</v>
      </c>
      <c r="W4896" s="1">
        <v>3959.05</v>
      </c>
    </row>
    <row r="4897" spans="21:23">
      <c r="U4897" s="233">
        <f t="shared" si="76"/>
        <v>44682</v>
      </c>
      <c r="V4897" s="238">
        <v>44708</v>
      </c>
      <c r="W4897" s="1">
        <v>3930.89</v>
      </c>
    </row>
    <row r="4898" spans="21:23">
      <c r="U4898" s="233">
        <f t="shared" si="76"/>
        <v>44682</v>
      </c>
      <c r="V4898" s="238">
        <v>44709</v>
      </c>
      <c r="W4898" s="1">
        <v>3912.34</v>
      </c>
    </row>
    <row r="4899" spans="21:23">
      <c r="U4899" s="233">
        <f t="shared" si="76"/>
        <v>44682</v>
      </c>
      <c r="V4899" s="238">
        <v>44710</v>
      </c>
      <c r="W4899" s="1">
        <v>3912.34</v>
      </c>
    </row>
    <row r="4900" spans="21:23">
      <c r="U4900" s="233">
        <f t="shared" si="76"/>
        <v>44682</v>
      </c>
      <c r="V4900" s="238">
        <v>44711</v>
      </c>
      <c r="W4900" s="1">
        <v>3912.34</v>
      </c>
    </row>
    <row r="4901" spans="21:23">
      <c r="U4901" s="233">
        <f t="shared" si="76"/>
        <v>44682</v>
      </c>
      <c r="V4901" s="238">
        <v>44712</v>
      </c>
      <c r="W4901" s="1">
        <v>3912.34</v>
      </c>
    </row>
    <row r="4902" spans="21:23">
      <c r="U4902" s="233">
        <f t="shared" si="76"/>
        <v>44713</v>
      </c>
      <c r="V4902" s="238">
        <v>44713</v>
      </c>
      <c r="W4902" s="1">
        <v>3776.52</v>
      </c>
    </row>
    <row r="4903" spans="21:23">
      <c r="U4903" s="233">
        <f t="shared" si="76"/>
        <v>44713</v>
      </c>
      <c r="V4903" s="238">
        <v>44714</v>
      </c>
      <c r="W4903" s="1">
        <v>3791.74</v>
      </c>
    </row>
    <row r="4904" spans="21:23">
      <c r="U4904" s="233">
        <f t="shared" si="76"/>
        <v>44713</v>
      </c>
      <c r="V4904" s="238">
        <v>44715</v>
      </c>
      <c r="W4904" s="1">
        <v>3784.98</v>
      </c>
    </row>
    <row r="4905" spans="21:23">
      <c r="U4905" s="233">
        <f t="shared" si="76"/>
        <v>44713</v>
      </c>
      <c r="V4905" s="238">
        <v>44716</v>
      </c>
      <c r="W4905" s="1">
        <v>3771.63</v>
      </c>
    </row>
    <row r="4906" spans="21:23">
      <c r="U4906" s="233">
        <f t="shared" si="76"/>
        <v>44713</v>
      </c>
      <c r="V4906" s="238">
        <v>44717</v>
      </c>
      <c r="W4906" s="1">
        <v>3771.63</v>
      </c>
    </row>
    <row r="4907" spans="21:23">
      <c r="U4907" s="233">
        <f t="shared" si="76"/>
        <v>44713</v>
      </c>
      <c r="V4907" s="238">
        <v>44718</v>
      </c>
      <c r="W4907" s="1">
        <v>3771.63</v>
      </c>
    </row>
    <row r="4908" spans="21:23">
      <c r="U4908" s="233">
        <f t="shared" si="76"/>
        <v>44713</v>
      </c>
      <c r="V4908" s="238">
        <v>44719</v>
      </c>
      <c r="W4908" s="1">
        <v>3799.5</v>
      </c>
    </row>
    <row r="4909" spans="21:23">
      <c r="U4909" s="233">
        <f t="shared" si="76"/>
        <v>44713</v>
      </c>
      <c r="V4909" s="238">
        <v>44720</v>
      </c>
      <c r="W4909" s="1">
        <v>3790.88</v>
      </c>
    </row>
    <row r="4910" spans="21:23">
      <c r="U4910" s="233">
        <f t="shared" si="76"/>
        <v>44713</v>
      </c>
      <c r="V4910" s="238">
        <v>44721</v>
      </c>
      <c r="W4910" s="1">
        <v>3782.65</v>
      </c>
    </row>
    <row r="4911" spans="21:23">
      <c r="U4911" s="233">
        <f t="shared" si="76"/>
        <v>44713</v>
      </c>
      <c r="V4911" s="238">
        <v>44722</v>
      </c>
      <c r="W4911" s="1">
        <v>3833.34</v>
      </c>
    </row>
    <row r="4912" spans="21:23">
      <c r="U4912" s="233">
        <f t="shared" si="76"/>
        <v>44713</v>
      </c>
      <c r="V4912" s="238">
        <v>44723</v>
      </c>
      <c r="W4912" s="1">
        <v>3912.51</v>
      </c>
    </row>
    <row r="4913" spans="21:23">
      <c r="U4913" s="233">
        <f t="shared" si="76"/>
        <v>44713</v>
      </c>
      <c r="V4913" s="238">
        <v>44724</v>
      </c>
      <c r="W4913" s="1">
        <v>3912.51</v>
      </c>
    </row>
    <row r="4914" spans="21:23">
      <c r="U4914" s="233">
        <f t="shared" si="76"/>
        <v>44713</v>
      </c>
      <c r="V4914" s="238">
        <v>44725</v>
      </c>
      <c r="W4914" s="1">
        <v>3912.51</v>
      </c>
    </row>
    <row r="4915" spans="21:23">
      <c r="U4915" s="233">
        <f t="shared" si="76"/>
        <v>44713</v>
      </c>
      <c r="V4915" s="238">
        <v>44726</v>
      </c>
      <c r="W4915" s="1">
        <v>4016.5</v>
      </c>
    </row>
    <row r="4916" spans="21:23">
      <c r="U4916" s="233">
        <f t="shared" si="76"/>
        <v>44713</v>
      </c>
      <c r="V4916" s="238">
        <v>44727</v>
      </c>
      <c r="W4916" s="1">
        <v>3979.3</v>
      </c>
    </row>
    <row r="4917" spans="21:23">
      <c r="U4917" s="233">
        <f t="shared" si="76"/>
        <v>44713</v>
      </c>
      <c r="V4917" s="238">
        <v>44728</v>
      </c>
      <c r="W4917" s="1">
        <v>3923.96</v>
      </c>
    </row>
    <row r="4918" spans="21:23">
      <c r="U4918" s="233">
        <f t="shared" si="76"/>
        <v>44713</v>
      </c>
      <c r="V4918" s="238">
        <v>44729</v>
      </c>
      <c r="W4918" s="1">
        <v>3912.15</v>
      </c>
    </row>
    <row r="4919" spans="21:23">
      <c r="U4919" s="233">
        <f t="shared" si="76"/>
        <v>44713</v>
      </c>
      <c r="V4919" s="238">
        <v>44730</v>
      </c>
      <c r="W4919" s="1">
        <v>3905.05</v>
      </c>
    </row>
    <row r="4920" spans="21:23">
      <c r="U4920" s="233">
        <f t="shared" si="76"/>
        <v>44713</v>
      </c>
      <c r="V4920" s="238">
        <v>44731</v>
      </c>
      <c r="W4920" s="1">
        <v>3905.05</v>
      </c>
    </row>
    <row r="4921" spans="21:23">
      <c r="U4921" s="233">
        <f t="shared" si="76"/>
        <v>44713</v>
      </c>
      <c r="V4921" s="238">
        <v>44732</v>
      </c>
      <c r="W4921" s="1">
        <v>3905.05</v>
      </c>
    </row>
    <row r="4922" spans="21:23">
      <c r="U4922" s="233">
        <f t="shared" si="76"/>
        <v>44713</v>
      </c>
      <c r="V4922" s="238">
        <v>44733</v>
      </c>
      <c r="W4922" s="1">
        <v>3905.05</v>
      </c>
    </row>
    <row r="4923" spans="21:23">
      <c r="U4923" s="233">
        <f t="shared" si="76"/>
        <v>44713</v>
      </c>
      <c r="V4923" s="238">
        <v>44734</v>
      </c>
      <c r="W4923" s="1">
        <v>4026.92</v>
      </c>
    </row>
    <row r="4924" spans="21:23">
      <c r="U4924" s="233">
        <f t="shared" si="76"/>
        <v>44713</v>
      </c>
      <c r="V4924" s="238">
        <v>44735</v>
      </c>
      <c r="W4924" s="1">
        <v>4026.52</v>
      </c>
    </row>
    <row r="4925" spans="21:23">
      <c r="U4925" s="233">
        <f t="shared" si="76"/>
        <v>44713</v>
      </c>
      <c r="V4925" s="238">
        <v>44736</v>
      </c>
      <c r="W4925" s="1">
        <v>4068.75</v>
      </c>
    </row>
    <row r="4926" spans="21:23">
      <c r="U4926" s="233">
        <f t="shared" si="76"/>
        <v>44713</v>
      </c>
      <c r="V4926" s="238">
        <v>44737</v>
      </c>
      <c r="W4926" s="1">
        <v>4129.87</v>
      </c>
    </row>
    <row r="4927" spans="21:23">
      <c r="U4927" s="233">
        <f t="shared" si="76"/>
        <v>44713</v>
      </c>
      <c r="V4927" s="238">
        <v>44738</v>
      </c>
      <c r="W4927" s="1">
        <v>4129.87</v>
      </c>
    </row>
    <row r="4928" spans="21:23">
      <c r="U4928" s="233">
        <f t="shared" si="76"/>
        <v>44713</v>
      </c>
      <c r="V4928" s="238">
        <v>44739</v>
      </c>
      <c r="W4928" s="1">
        <v>4129.87</v>
      </c>
    </row>
    <row r="4929" spans="21:23">
      <c r="U4929" s="233">
        <f t="shared" si="76"/>
        <v>44713</v>
      </c>
      <c r="V4929" s="238">
        <v>44740</v>
      </c>
      <c r="W4929" s="1">
        <v>4129.87</v>
      </c>
    </row>
    <row r="4930" spans="21:23">
      <c r="U4930" s="233">
        <f t="shared" si="76"/>
        <v>44713</v>
      </c>
      <c r="V4930" s="238">
        <v>44741</v>
      </c>
      <c r="W4930" s="1">
        <v>4089.72</v>
      </c>
    </row>
    <row r="4931" spans="21:23">
      <c r="U4931" s="233">
        <f t="shared" ref="U4931:U4994" si="77">+DATE(YEAR(V4931),MONTH(V4931),1)</f>
        <v>44713</v>
      </c>
      <c r="V4931" s="238">
        <v>44742</v>
      </c>
      <c r="W4931" s="1">
        <v>4127.47</v>
      </c>
    </row>
    <row r="4932" spans="21:23">
      <c r="U4932" s="233">
        <f t="shared" si="77"/>
        <v>44743</v>
      </c>
      <c r="V4932" s="238">
        <v>44743</v>
      </c>
      <c r="W4932" s="1">
        <v>4151.21</v>
      </c>
    </row>
    <row r="4933" spans="21:23">
      <c r="U4933" s="233">
        <f t="shared" si="77"/>
        <v>44743</v>
      </c>
      <c r="V4933" s="238">
        <v>44744</v>
      </c>
      <c r="W4933" s="1">
        <v>4198.7700000000004</v>
      </c>
    </row>
    <row r="4934" spans="21:23">
      <c r="U4934" s="233">
        <f t="shared" si="77"/>
        <v>44743</v>
      </c>
      <c r="V4934" s="238">
        <v>44745</v>
      </c>
      <c r="W4934" s="1">
        <v>4198.7700000000004</v>
      </c>
    </row>
    <row r="4935" spans="21:23">
      <c r="U4935" s="233">
        <f t="shared" si="77"/>
        <v>44743</v>
      </c>
      <c r="V4935" s="238">
        <v>44746</v>
      </c>
      <c r="W4935" s="1">
        <v>4198.7700000000004</v>
      </c>
    </row>
    <row r="4936" spans="21:23">
      <c r="U4936" s="233">
        <f t="shared" si="77"/>
        <v>44743</v>
      </c>
      <c r="V4936" s="238">
        <v>44747</v>
      </c>
      <c r="W4936" s="1">
        <v>4198.7700000000004</v>
      </c>
    </row>
    <row r="4937" spans="21:23">
      <c r="U4937" s="233">
        <f t="shared" si="77"/>
        <v>44743</v>
      </c>
      <c r="V4937" s="238">
        <v>44748</v>
      </c>
      <c r="W4937" s="1">
        <v>4259.8599999999997</v>
      </c>
    </row>
    <row r="4938" spans="21:23">
      <c r="U4938" s="233">
        <f t="shared" si="77"/>
        <v>44743</v>
      </c>
      <c r="V4938" s="238">
        <v>44749</v>
      </c>
      <c r="W4938" s="1">
        <v>4348.68</v>
      </c>
    </row>
    <row r="4939" spans="21:23">
      <c r="U4939" s="233">
        <f t="shared" si="77"/>
        <v>44743</v>
      </c>
      <c r="V4939" s="238">
        <v>44750</v>
      </c>
      <c r="W4939" s="1">
        <v>4369.7</v>
      </c>
    </row>
    <row r="4940" spans="21:23">
      <c r="U4940" s="233">
        <f t="shared" si="77"/>
        <v>44743</v>
      </c>
      <c r="V4940" s="238">
        <v>44751</v>
      </c>
      <c r="W4940" s="1">
        <v>4388.2700000000004</v>
      </c>
    </row>
    <row r="4941" spans="21:23">
      <c r="U4941" s="233">
        <f t="shared" si="77"/>
        <v>44743</v>
      </c>
      <c r="V4941" s="238">
        <v>44752</v>
      </c>
      <c r="W4941" s="1">
        <v>4388.2700000000004</v>
      </c>
    </row>
    <row r="4942" spans="21:23">
      <c r="U4942" s="233">
        <f t="shared" si="77"/>
        <v>44743</v>
      </c>
      <c r="V4942" s="238">
        <v>44753</v>
      </c>
      <c r="W4942" s="1">
        <v>4388.2700000000004</v>
      </c>
    </row>
    <row r="4943" spans="21:23">
      <c r="U4943" s="233">
        <f t="shared" si="77"/>
        <v>44743</v>
      </c>
      <c r="V4943" s="238">
        <v>44754</v>
      </c>
      <c r="W4943" s="1">
        <v>4513.28</v>
      </c>
    </row>
    <row r="4944" spans="21:23">
      <c r="U4944" s="233">
        <f t="shared" si="77"/>
        <v>44743</v>
      </c>
      <c r="V4944" s="238">
        <v>44755</v>
      </c>
      <c r="W4944" s="1">
        <v>4627.46</v>
      </c>
    </row>
    <row r="4945" spans="21:23">
      <c r="U4945" s="233">
        <f t="shared" si="77"/>
        <v>44743</v>
      </c>
      <c r="V4945" s="238">
        <v>44756</v>
      </c>
      <c r="W4945" s="1">
        <v>4558.05</v>
      </c>
    </row>
    <row r="4946" spans="21:23">
      <c r="U4946" s="233">
        <f t="shared" si="77"/>
        <v>44743</v>
      </c>
      <c r="V4946" s="238">
        <v>44757</v>
      </c>
      <c r="W4946" s="1">
        <v>4519.6499999999996</v>
      </c>
    </row>
    <row r="4947" spans="21:23">
      <c r="U4947" s="233">
        <f t="shared" si="77"/>
        <v>44743</v>
      </c>
      <c r="V4947" s="238">
        <v>44758</v>
      </c>
      <c r="W4947" s="1">
        <v>4395.63</v>
      </c>
    </row>
    <row r="4948" spans="21:23">
      <c r="U4948" s="233">
        <f t="shared" si="77"/>
        <v>44743</v>
      </c>
      <c r="V4948" s="238">
        <v>44759</v>
      </c>
      <c r="W4948" s="1">
        <v>4395.63</v>
      </c>
    </row>
    <row r="4949" spans="21:23">
      <c r="U4949" s="233">
        <f t="shared" si="77"/>
        <v>44743</v>
      </c>
      <c r="V4949" s="238">
        <v>44760</v>
      </c>
      <c r="W4949" s="1">
        <v>4395.63</v>
      </c>
    </row>
    <row r="4950" spans="21:23">
      <c r="U4950" s="233">
        <f t="shared" si="77"/>
        <v>44743</v>
      </c>
      <c r="V4950" s="238">
        <v>44761</v>
      </c>
      <c r="W4950" s="1">
        <v>4315.41</v>
      </c>
    </row>
    <row r="4951" spans="21:23">
      <c r="U4951" s="233">
        <f t="shared" si="77"/>
        <v>44743</v>
      </c>
      <c r="V4951" s="238">
        <v>44762</v>
      </c>
      <c r="W4951" s="1">
        <v>4303.34</v>
      </c>
    </row>
    <row r="4952" spans="21:23">
      <c r="U4952" s="233">
        <f t="shared" si="77"/>
        <v>44743</v>
      </c>
      <c r="V4952" s="238">
        <v>44763</v>
      </c>
      <c r="W4952" s="1">
        <v>4303.34</v>
      </c>
    </row>
    <row r="4953" spans="21:23">
      <c r="U4953" s="233">
        <f t="shared" si="77"/>
        <v>44743</v>
      </c>
      <c r="V4953" s="238">
        <v>44764</v>
      </c>
      <c r="W4953" s="1">
        <v>4410.1400000000003</v>
      </c>
    </row>
    <row r="4954" spans="21:23">
      <c r="U4954" s="233">
        <f t="shared" si="77"/>
        <v>44743</v>
      </c>
      <c r="V4954" s="238">
        <v>44765</v>
      </c>
      <c r="W4954" s="1">
        <v>4423.8599999999997</v>
      </c>
    </row>
    <row r="4955" spans="21:23">
      <c r="U4955" s="233">
        <f t="shared" si="77"/>
        <v>44743</v>
      </c>
      <c r="V4955" s="238">
        <v>44766</v>
      </c>
      <c r="W4955" s="1">
        <v>4423.8599999999997</v>
      </c>
    </row>
    <row r="4956" spans="21:23">
      <c r="U4956" s="233">
        <f t="shared" si="77"/>
        <v>44743</v>
      </c>
      <c r="V4956" s="238">
        <v>44767</v>
      </c>
      <c r="W4956" s="1">
        <v>4423.8599999999997</v>
      </c>
    </row>
    <row r="4957" spans="21:23">
      <c r="U4957" s="233">
        <f t="shared" si="77"/>
        <v>44743</v>
      </c>
      <c r="V4957" s="238">
        <v>44768</v>
      </c>
      <c r="W4957" s="1">
        <v>4461.63</v>
      </c>
    </row>
    <row r="4958" spans="21:23">
      <c r="U4958" s="233">
        <f t="shared" si="77"/>
        <v>44743</v>
      </c>
      <c r="V4958" s="238">
        <v>44769</v>
      </c>
      <c r="W4958" s="1">
        <v>4445.01</v>
      </c>
    </row>
    <row r="4959" spans="21:23">
      <c r="U4959" s="233">
        <f t="shared" si="77"/>
        <v>44743</v>
      </c>
      <c r="V4959" s="238">
        <v>44770</v>
      </c>
      <c r="W4959" s="1">
        <v>4420.75</v>
      </c>
    </row>
    <row r="4960" spans="21:23">
      <c r="U4960" s="233">
        <f t="shared" si="77"/>
        <v>44743</v>
      </c>
      <c r="V4960" s="238">
        <v>44771</v>
      </c>
      <c r="W4960" s="1">
        <v>4375.51</v>
      </c>
    </row>
    <row r="4961" spans="21:23">
      <c r="U4961" s="233">
        <f t="shared" si="77"/>
        <v>44743</v>
      </c>
      <c r="V4961" s="238">
        <v>44772</v>
      </c>
      <c r="W4961" s="1">
        <v>4300.3</v>
      </c>
    </row>
    <row r="4962" spans="21:23">
      <c r="U4962" s="233">
        <f t="shared" si="77"/>
        <v>44743</v>
      </c>
      <c r="V4962" s="238">
        <v>44773</v>
      </c>
      <c r="W4962" s="1">
        <v>4300.3</v>
      </c>
    </row>
    <row r="4963" spans="21:23">
      <c r="U4963" s="233">
        <f t="shared" si="77"/>
        <v>44774</v>
      </c>
      <c r="V4963" s="238">
        <v>44774</v>
      </c>
      <c r="W4963" s="1">
        <v>4300.3</v>
      </c>
    </row>
    <row r="4964" spans="21:23">
      <c r="U4964" s="233">
        <f t="shared" si="77"/>
        <v>44774</v>
      </c>
      <c r="V4964" s="238">
        <v>44775</v>
      </c>
      <c r="W4964" s="1">
        <v>4245.99</v>
      </c>
    </row>
    <row r="4965" spans="21:23">
      <c r="U4965" s="233">
        <f t="shared" si="77"/>
        <v>44774</v>
      </c>
      <c r="V4965" s="238">
        <v>44776</v>
      </c>
      <c r="W4965" s="1">
        <v>4313.3</v>
      </c>
    </row>
    <row r="4966" spans="21:23">
      <c r="U4966" s="233">
        <f t="shared" si="77"/>
        <v>44774</v>
      </c>
      <c r="V4966" s="238">
        <v>44777</v>
      </c>
      <c r="W4966" s="1">
        <v>4331.1499999999996</v>
      </c>
    </row>
    <row r="4967" spans="21:23">
      <c r="U4967" s="233">
        <f t="shared" si="77"/>
        <v>44774</v>
      </c>
      <c r="V4967" s="238">
        <v>44778</v>
      </c>
      <c r="W4967" s="1">
        <v>4268.3</v>
      </c>
    </row>
    <row r="4968" spans="21:23">
      <c r="U4968" s="233">
        <f t="shared" si="77"/>
        <v>44774</v>
      </c>
      <c r="V4968" s="238">
        <v>44779</v>
      </c>
      <c r="W4968" s="1">
        <v>4337.28</v>
      </c>
    </row>
    <row r="4969" spans="21:23">
      <c r="U4969" s="233">
        <f t="shared" si="77"/>
        <v>44774</v>
      </c>
      <c r="V4969" s="238">
        <v>44780</v>
      </c>
      <c r="W4969" s="1">
        <v>4337.28</v>
      </c>
    </row>
    <row r="4970" spans="21:23">
      <c r="U4970" s="233">
        <f t="shared" si="77"/>
        <v>44774</v>
      </c>
      <c r="V4970" s="238">
        <v>44781</v>
      </c>
      <c r="W4970" s="1">
        <v>4337.28</v>
      </c>
    </row>
    <row r="4971" spans="21:23">
      <c r="U4971" s="233">
        <f t="shared" si="77"/>
        <v>44774</v>
      </c>
      <c r="V4971" s="238">
        <v>44782</v>
      </c>
      <c r="W4971" s="1">
        <v>4307.09</v>
      </c>
    </row>
    <row r="4972" spans="21:23">
      <c r="U4972" s="233">
        <f t="shared" si="77"/>
        <v>44774</v>
      </c>
      <c r="V4972" s="238">
        <v>44783</v>
      </c>
      <c r="W4972" s="1">
        <v>4309.6899999999996</v>
      </c>
    </row>
    <row r="4973" spans="21:23">
      <c r="U4973" s="233">
        <f t="shared" si="77"/>
        <v>44774</v>
      </c>
      <c r="V4973" s="238">
        <v>44784</v>
      </c>
      <c r="W4973" s="1">
        <v>4273.82</v>
      </c>
    </row>
    <row r="4974" spans="21:23">
      <c r="U4974" s="233">
        <f t="shared" si="77"/>
        <v>44774</v>
      </c>
      <c r="V4974" s="238">
        <v>44785</v>
      </c>
      <c r="W4974" s="1">
        <v>4231.45</v>
      </c>
    </row>
    <row r="4975" spans="21:23">
      <c r="U4975" s="233">
        <f t="shared" si="77"/>
        <v>44774</v>
      </c>
      <c r="V4975" s="238">
        <v>44786</v>
      </c>
      <c r="W4975" s="1">
        <v>4185.49</v>
      </c>
    </row>
    <row r="4976" spans="21:23">
      <c r="U4976" s="233">
        <f t="shared" si="77"/>
        <v>44774</v>
      </c>
      <c r="V4976" s="238">
        <v>44787</v>
      </c>
      <c r="W4976" s="1">
        <v>4185.49</v>
      </c>
    </row>
    <row r="4977" spans="21:23">
      <c r="U4977" s="233">
        <f t="shared" si="77"/>
        <v>44774</v>
      </c>
      <c r="V4977" s="238">
        <v>44788</v>
      </c>
      <c r="W4977" s="1">
        <v>4185.49</v>
      </c>
    </row>
    <row r="4978" spans="21:23">
      <c r="U4978" s="233">
        <f t="shared" si="77"/>
        <v>44774</v>
      </c>
      <c r="V4978" s="238">
        <v>44789</v>
      </c>
      <c r="W4978" s="1">
        <v>4185.49</v>
      </c>
    </row>
    <row r="4979" spans="21:23">
      <c r="U4979" s="233">
        <f t="shared" si="77"/>
        <v>44774</v>
      </c>
      <c r="V4979" s="238">
        <v>44790</v>
      </c>
      <c r="W4979" s="1">
        <v>4218.4799999999996</v>
      </c>
    </row>
    <row r="4980" spans="21:23">
      <c r="U4980" s="233">
        <f t="shared" si="77"/>
        <v>44774</v>
      </c>
      <c r="V4980" s="238">
        <v>44791</v>
      </c>
      <c r="W4980" s="1">
        <v>4316.47</v>
      </c>
    </row>
    <row r="4981" spans="21:23">
      <c r="U4981" s="233">
        <f t="shared" si="77"/>
        <v>44774</v>
      </c>
      <c r="V4981" s="238">
        <v>44792</v>
      </c>
      <c r="W4981" s="1">
        <v>4413.8599999999997</v>
      </c>
    </row>
    <row r="4982" spans="21:23">
      <c r="U4982" s="233">
        <f t="shared" si="77"/>
        <v>44774</v>
      </c>
      <c r="V4982" s="238">
        <v>44793</v>
      </c>
      <c r="W4982" s="1">
        <v>4400.25</v>
      </c>
    </row>
    <row r="4983" spans="21:23">
      <c r="U4983" s="233">
        <f t="shared" si="77"/>
        <v>44774</v>
      </c>
      <c r="V4983" s="238">
        <v>44794</v>
      </c>
      <c r="W4983" s="1">
        <v>4400.25</v>
      </c>
    </row>
    <row r="4984" spans="21:23">
      <c r="U4984" s="233">
        <f t="shared" si="77"/>
        <v>44774</v>
      </c>
      <c r="V4984" s="238">
        <v>44795</v>
      </c>
      <c r="W4984" s="1">
        <v>4400.25</v>
      </c>
    </row>
    <row r="4985" spans="21:23">
      <c r="U4985" s="233">
        <f t="shared" si="77"/>
        <v>44774</v>
      </c>
      <c r="V4985" s="238">
        <v>44796</v>
      </c>
      <c r="W4985" s="1">
        <v>4399.16</v>
      </c>
    </row>
    <row r="4986" spans="21:23">
      <c r="U4986" s="233">
        <f t="shared" si="77"/>
        <v>44774</v>
      </c>
      <c r="V4986" s="238">
        <v>44797</v>
      </c>
      <c r="W4986" s="1">
        <v>4374.45</v>
      </c>
    </row>
    <row r="4987" spans="21:23">
      <c r="U4987" s="233">
        <f t="shared" si="77"/>
        <v>44774</v>
      </c>
      <c r="V4987" s="238">
        <v>44798</v>
      </c>
      <c r="W4987" s="1">
        <v>4380.1899999999996</v>
      </c>
    </row>
    <row r="4988" spans="21:23">
      <c r="U4988" s="233">
        <f t="shared" si="77"/>
        <v>44774</v>
      </c>
      <c r="V4988" s="238">
        <v>44799</v>
      </c>
      <c r="W4988" s="1">
        <v>4407.95</v>
      </c>
    </row>
    <row r="4989" spans="21:23">
      <c r="U4989" s="233">
        <f t="shared" si="77"/>
        <v>44774</v>
      </c>
      <c r="V4989" s="238">
        <v>44800</v>
      </c>
      <c r="W4989" s="1">
        <v>4388.0200000000004</v>
      </c>
    </row>
    <row r="4990" spans="21:23">
      <c r="U4990" s="233">
        <f t="shared" si="77"/>
        <v>44774</v>
      </c>
      <c r="V4990" s="238">
        <v>44801</v>
      </c>
      <c r="W4990" s="1">
        <v>4388.0200000000004</v>
      </c>
    </row>
    <row r="4991" spans="21:23">
      <c r="U4991" s="233">
        <f t="shared" si="77"/>
        <v>44774</v>
      </c>
      <c r="V4991" s="238">
        <v>44802</v>
      </c>
      <c r="W4991" s="1">
        <v>4388.0200000000004</v>
      </c>
    </row>
    <row r="4992" spans="21:23">
      <c r="U4992" s="233">
        <f t="shared" si="77"/>
        <v>44774</v>
      </c>
      <c r="V4992" s="238">
        <v>44803</v>
      </c>
      <c r="W4992" s="1">
        <v>4386.13</v>
      </c>
    </row>
    <row r="4993" spans="21:23">
      <c r="U4993" s="233">
        <f t="shared" si="77"/>
        <v>44774</v>
      </c>
      <c r="V4993" s="238">
        <v>44804</v>
      </c>
      <c r="W4993" s="1">
        <v>4400.16</v>
      </c>
    </row>
    <row r="4994" spans="21:23">
      <c r="U4994" s="233">
        <f t="shared" si="77"/>
        <v>44805</v>
      </c>
      <c r="V4994" s="238">
        <v>44805</v>
      </c>
      <c r="W4994" s="1">
        <v>4422.7700000000004</v>
      </c>
    </row>
    <row r="4995" spans="21:23">
      <c r="U4995" s="233">
        <f t="shared" ref="U4995:U5058" si="78">+DATE(YEAR(V4995),MONTH(V4995),1)</f>
        <v>44805</v>
      </c>
      <c r="V4995" s="238">
        <v>44806</v>
      </c>
      <c r="W4995" s="1">
        <v>4467.03</v>
      </c>
    </row>
    <row r="4996" spans="21:23">
      <c r="U4996" s="233">
        <f t="shared" si="78"/>
        <v>44805</v>
      </c>
      <c r="V4996" s="238">
        <v>44807</v>
      </c>
      <c r="W4996" s="1">
        <v>4466.7299999999996</v>
      </c>
    </row>
    <row r="4997" spans="21:23">
      <c r="U4997" s="233">
        <f t="shared" si="78"/>
        <v>44805</v>
      </c>
      <c r="V4997" s="238">
        <v>44808</v>
      </c>
      <c r="W4997" s="1">
        <v>4466.7299999999996</v>
      </c>
    </row>
    <row r="4998" spans="21:23">
      <c r="U4998" s="233">
        <f t="shared" si="78"/>
        <v>44805</v>
      </c>
      <c r="V4998" s="238">
        <v>44809</v>
      </c>
      <c r="W4998" s="1">
        <v>4466.7299999999996</v>
      </c>
    </row>
    <row r="4999" spans="21:23">
      <c r="U4999" s="233">
        <f t="shared" si="78"/>
        <v>44805</v>
      </c>
      <c r="V4999" s="238">
        <v>44810</v>
      </c>
      <c r="W4999" s="1">
        <v>4466.7299999999996</v>
      </c>
    </row>
    <row r="5000" spans="21:23">
      <c r="U5000" s="233">
        <f t="shared" si="78"/>
        <v>44805</v>
      </c>
      <c r="V5000" s="238">
        <v>44811</v>
      </c>
      <c r="W5000" s="1">
        <v>4480.1000000000004</v>
      </c>
    </row>
    <row r="5001" spans="21:23">
      <c r="U5001" s="233">
        <f t="shared" si="78"/>
        <v>44805</v>
      </c>
      <c r="V5001" s="238">
        <v>44812</v>
      </c>
      <c r="W5001" s="1">
        <v>4446.3599999999997</v>
      </c>
    </row>
    <row r="5002" spans="21:23">
      <c r="U5002" s="233">
        <f t="shared" si="78"/>
        <v>44805</v>
      </c>
      <c r="V5002" s="238">
        <v>44813</v>
      </c>
      <c r="W5002" s="1">
        <v>4396.6899999999996</v>
      </c>
    </row>
    <row r="5003" spans="21:23">
      <c r="U5003" s="233">
        <f t="shared" si="78"/>
        <v>44805</v>
      </c>
      <c r="V5003" s="238">
        <v>44814</v>
      </c>
      <c r="W5003" s="1">
        <v>4365.32</v>
      </c>
    </row>
    <row r="5004" spans="21:23">
      <c r="U5004" s="233">
        <f t="shared" si="78"/>
        <v>44805</v>
      </c>
      <c r="V5004" s="238">
        <v>44815</v>
      </c>
      <c r="W5004" s="1">
        <v>4365.32</v>
      </c>
    </row>
    <row r="5005" spans="21:23">
      <c r="U5005" s="233">
        <f t="shared" si="78"/>
        <v>44805</v>
      </c>
      <c r="V5005" s="238">
        <v>44816</v>
      </c>
      <c r="W5005" s="1">
        <v>4365.32</v>
      </c>
    </row>
    <row r="5006" spans="21:23">
      <c r="U5006" s="233">
        <f t="shared" si="78"/>
        <v>44805</v>
      </c>
      <c r="V5006" s="238">
        <v>44817</v>
      </c>
      <c r="W5006" s="1">
        <v>4346.91</v>
      </c>
    </row>
    <row r="5007" spans="21:23">
      <c r="U5007" s="233">
        <f t="shared" si="78"/>
        <v>44805</v>
      </c>
      <c r="V5007" s="238">
        <v>44818</v>
      </c>
      <c r="W5007" s="1">
        <v>4413.8900000000003</v>
      </c>
    </row>
    <row r="5008" spans="21:23">
      <c r="U5008" s="233">
        <f t="shared" si="78"/>
        <v>44805</v>
      </c>
      <c r="V5008" s="238">
        <v>44819</v>
      </c>
      <c r="W5008" s="1">
        <v>4389.8</v>
      </c>
    </row>
    <row r="5009" spans="21:23">
      <c r="U5009" s="233">
        <f t="shared" si="78"/>
        <v>44805</v>
      </c>
      <c r="V5009" s="238">
        <v>44820</v>
      </c>
      <c r="W5009" s="1">
        <v>4404.6400000000003</v>
      </c>
    </row>
    <row r="5010" spans="21:23">
      <c r="U5010" s="233">
        <f t="shared" si="78"/>
        <v>44805</v>
      </c>
      <c r="V5010" s="238">
        <v>44821</v>
      </c>
      <c r="W5010" s="1">
        <v>4435.84</v>
      </c>
    </row>
    <row r="5011" spans="21:23">
      <c r="U5011" s="233">
        <f t="shared" si="78"/>
        <v>44805</v>
      </c>
      <c r="V5011" s="238">
        <v>44822</v>
      </c>
      <c r="W5011" s="1">
        <v>4435.84</v>
      </c>
    </row>
    <row r="5012" spans="21:23">
      <c r="U5012" s="233">
        <f t="shared" si="78"/>
        <v>44805</v>
      </c>
      <c r="V5012" s="238">
        <v>44823</v>
      </c>
      <c r="W5012" s="1">
        <v>4435.84</v>
      </c>
    </row>
    <row r="5013" spans="21:23">
      <c r="U5013" s="233">
        <f t="shared" si="78"/>
        <v>44805</v>
      </c>
      <c r="V5013" s="238">
        <v>44824</v>
      </c>
      <c r="W5013" s="1">
        <v>4415.1099999999997</v>
      </c>
    </row>
    <row r="5014" spans="21:23">
      <c r="U5014" s="233">
        <f t="shared" si="78"/>
        <v>44805</v>
      </c>
      <c r="V5014" s="238">
        <v>44825</v>
      </c>
      <c r="W5014" s="1">
        <v>4420.38</v>
      </c>
    </row>
    <row r="5015" spans="21:23">
      <c r="U5015" s="233">
        <f t="shared" si="78"/>
        <v>44805</v>
      </c>
      <c r="V5015" s="238">
        <v>44826</v>
      </c>
      <c r="W5015" s="1">
        <v>4403.82</v>
      </c>
    </row>
    <row r="5016" spans="21:23">
      <c r="U5016" s="233">
        <f t="shared" si="78"/>
        <v>44805</v>
      </c>
      <c r="V5016" s="238">
        <v>44827</v>
      </c>
      <c r="W5016" s="1">
        <v>4379.8</v>
      </c>
    </row>
    <row r="5017" spans="21:23">
      <c r="U5017" s="233">
        <f t="shared" si="78"/>
        <v>44805</v>
      </c>
      <c r="V5017" s="238">
        <v>44828</v>
      </c>
      <c r="W5017" s="1">
        <v>4426.47</v>
      </c>
    </row>
    <row r="5018" spans="21:23">
      <c r="U5018" s="233">
        <f t="shared" si="78"/>
        <v>44805</v>
      </c>
      <c r="V5018" s="238">
        <v>44829</v>
      </c>
      <c r="W5018" s="1">
        <v>4426.47</v>
      </c>
    </row>
    <row r="5019" spans="21:23">
      <c r="U5019" s="233">
        <f t="shared" si="78"/>
        <v>44805</v>
      </c>
      <c r="V5019" s="238">
        <v>44830</v>
      </c>
      <c r="W5019" s="1">
        <v>4426.47</v>
      </c>
    </row>
    <row r="5020" spans="21:23">
      <c r="U5020" s="233">
        <f t="shared" si="78"/>
        <v>44805</v>
      </c>
      <c r="V5020" s="238">
        <v>44831</v>
      </c>
      <c r="W5020" s="1">
        <v>4496.99</v>
      </c>
    </row>
    <row r="5021" spans="21:23">
      <c r="U5021" s="233">
        <f t="shared" si="78"/>
        <v>44805</v>
      </c>
      <c r="V5021" s="238">
        <v>44832</v>
      </c>
      <c r="W5021" s="1">
        <v>4556.42</v>
      </c>
    </row>
    <row r="5022" spans="21:23">
      <c r="U5022" s="233">
        <f t="shared" si="78"/>
        <v>44805</v>
      </c>
      <c r="V5022" s="238">
        <v>44833</v>
      </c>
      <c r="W5022" s="1">
        <v>4486.9399999999996</v>
      </c>
    </row>
    <row r="5023" spans="21:23">
      <c r="U5023" s="233">
        <f t="shared" si="78"/>
        <v>44805</v>
      </c>
      <c r="V5023" s="238">
        <v>44834</v>
      </c>
      <c r="W5023" s="1">
        <v>4532.07</v>
      </c>
    </row>
    <row r="5024" spans="21:23">
      <c r="U5024" s="233">
        <f t="shared" si="78"/>
        <v>44835</v>
      </c>
      <c r="V5024" s="238">
        <v>44835</v>
      </c>
      <c r="W5024" s="1">
        <v>4590.54</v>
      </c>
    </row>
    <row r="5025" spans="21:23">
      <c r="U5025" s="233">
        <f t="shared" si="78"/>
        <v>44835</v>
      </c>
      <c r="V5025" s="238">
        <v>44836</v>
      </c>
      <c r="W5025" s="1">
        <v>4590.54</v>
      </c>
    </row>
    <row r="5026" spans="21:23">
      <c r="U5026" s="233">
        <f t="shared" si="78"/>
        <v>44835</v>
      </c>
      <c r="V5026" s="238">
        <v>44837</v>
      </c>
      <c r="W5026" s="1">
        <v>4590.54</v>
      </c>
    </row>
    <row r="5027" spans="21:23">
      <c r="U5027" s="233">
        <f t="shared" si="78"/>
        <v>44835</v>
      </c>
      <c r="V5027" s="238">
        <v>44838</v>
      </c>
      <c r="W5027" s="1">
        <v>4545.66</v>
      </c>
    </row>
    <row r="5028" spans="21:23">
      <c r="U5028" s="233">
        <f t="shared" si="78"/>
        <v>44835</v>
      </c>
      <c r="V5028" s="238">
        <v>44839</v>
      </c>
      <c r="W5028" s="1">
        <v>4484.74</v>
      </c>
    </row>
    <row r="5029" spans="21:23">
      <c r="U5029" s="233">
        <f t="shared" si="78"/>
        <v>44835</v>
      </c>
      <c r="V5029" s="238">
        <v>44840</v>
      </c>
      <c r="W5029" s="1">
        <v>4548.8900000000003</v>
      </c>
    </row>
    <row r="5030" spans="21:23">
      <c r="U5030" s="233">
        <f t="shared" si="78"/>
        <v>44835</v>
      </c>
      <c r="V5030" s="238">
        <v>44841</v>
      </c>
      <c r="W5030" s="1">
        <v>4627.6099999999997</v>
      </c>
    </row>
    <row r="5031" spans="21:23">
      <c r="U5031" s="233">
        <f t="shared" si="78"/>
        <v>44835</v>
      </c>
      <c r="V5031" s="238">
        <v>44842</v>
      </c>
      <c r="W5031" s="1">
        <v>4605.29</v>
      </c>
    </row>
    <row r="5032" spans="21:23">
      <c r="U5032" s="233">
        <f t="shared" si="78"/>
        <v>44835</v>
      </c>
      <c r="V5032" s="238">
        <v>44843</v>
      </c>
      <c r="W5032" s="1">
        <v>4605.29</v>
      </c>
    </row>
    <row r="5033" spans="21:23">
      <c r="U5033" s="233">
        <f t="shared" si="78"/>
        <v>44835</v>
      </c>
      <c r="V5033" s="238">
        <v>44844</v>
      </c>
      <c r="W5033" s="1">
        <v>4605.29</v>
      </c>
    </row>
    <row r="5034" spans="21:23">
      <c r="U5034" s="233">
        <f t="shared" si="78"/>
        <v>44835</v>
      </c>
      <c r="V5034" s="238">
        <v>44845</v>
      </c>
      <c r="W5034" s="1">
        <v>4605.29</v>
      </c>
    </row>
    <row r="5035" spans="21:23">
      <c r="U5035" s="233">
        <f t="shared" si="78"/>
        <v>44835</v>
      </c>
      <c r="V5035" s="238">
        <v>44846</v>
      </c>
      <c r="W5035" s="1">
        <v>4611.88</v>
      </c>
    </row>
    <row r="5036" spans="21:23">
      <c r="U5036" s="233">
        <f t="shared" si="78"/>
        <v>44835</v>
      </c>
      <c r="V5036" s="238">
        <v>44847</v>
      </c>
      <c r="W5036" s="1">
        <v>4611.18</v>
      </c>
    </row>
    <row r="5037" spans="21:23">
      <c r="U5037" s="233">
        <f t="shared" si="78"/>
        <v>44835</v>
      </c>
      <c r="V5037" s="238">
        <v>44848</v>
      </c>
      <c r="W5037" s="1">
        <v>4619.78</v>
      </c>
    </row>
    <row r="5038" spans="21:23">
      <c r="U5038" s="233">
        <f t="shared" si="78"/>
        <v>44835</v>
      </c>
      <c r="V5038" s="238">
        <v>44849</v>
      </c>
      <c r="W5038" s="1">
        <v>4636.83</v>
      </c>
    </row>
    <row r="5039" spans="21:23">
      <c r="U5039" s="233">
        <f t="shared" si="78"/>
        <v>44835</v>
      </c>
      <c r="V5039" s="238">
        <v>44850</v>
      </c>
      <c r="W5039" s="1">
        <v>4636.83</v>
      </c>
    </row>
    <row r="5040" spans="21:23">
      <c r="U5040" s="233">
        <f t="shared" si="78"/>
        <v>44835</v>
      </c>
      <c r="V5040" s="238">
        <v>44851</v>
      </c>
      <c r="W5040" s="1">
        <v>4636.83</v>
      </c>
    </row>
    <row r="5041" spans="21:23">
      <c r="U5041" s="233">
        <f t="shared" si="78"/>
        <v>44835</v>
      </c>
      <c r="V5041" s="238">
        <v>44852</v>
      </c>
      <c r="W5041" s="1">
        <v>4636.83</v>
      </c>
    </row>
    <row r="5042" spans="21:23">
      <c r="U5042" s="233">
        <f t="shared" si="78"/>
        <v>44835</v>
      </c>
      <c r="V5042" s="238">
        <v>44853</v>
      </c>
      <c r="W5042" s="1">
        <v>4744.04</v>
      </c>
    </row>
    <row r="5043" spans="21:23">
      <c r="U5043" s="233">
        <f t="shared" si="78"/>
        <v>44835</v>
      </c>
      <c r="V5043" s="238">
        <v>44854</v>
      </c>
      <c r="W5043" s="1">
        <v>4815.09</v>
      </c>
    </row>
    <row r="5044" spans="21:23">
      <c r="U5044" s="233">
        <f t="shared" si="78"/>
        <v>44835</v>
      </c>
      <c r="V5044" s="238">
        <v>44855</v>
      </c>
      <c r="W5044" s="1">
        <v>4885.5</v>
      </c>
    </row>
    <row r="5045" spans="21:23">
      <c r="U5045" s="233">
        <f t="shared" si="78"/>
        <v>44835</v>
      </c>
      <c r="V5045" s="238">
        <v>44856</v>
      </c>
      <c r="W5045" s="1">
        <v>4913.24</v>
      </c>
    </row>
    <row r="5046" spans="21:23">
      <c r="U5046" s="233">
        <f t="shared" si="78"/>
        <v>44835</v>
      </c>
      <c r="V5046" s="238">
        <v>44857</v>
      </c>
      <c r="W5046" s="1">
        <v>4913.24</v>
      </c>
    </row>
    <row r="5047" spans="21:23">
      <c r="U5047" s="233">
        <f t="shared" si="78"/>
        <v>44835</v>
      </c>
      <c r="V5047" s="238">
        <v>44858</v>
      </c>
      <c r="W5047" s="1">
        <v>4913.24</v>
      </c>
    </row>
    <row r="5048" spans="21:23">
      <c r="U5048" s="233">
        <f t="shared" si="78"/>
        <v>44835</v>
      </c>
      <c r="V5048" s="238">
        <v>44859</v>
      </c>
      <c r="W5048" s="1">
        <v>4968.9399999999996</v>
      </c>
    </row>
    <row r="5049" spans="21:23">
      <c r="U5049" s="233">
        <f t="shared" si="78"/>
        <v>44835</v>
      </c>
      <c r="V5049" s="238">
        <v>44860</v>
      </c>
      <c r="W5049" s="1">
        <v>4948.1400000000003</v>
      </c>
    </row>
    <row r="5050" spans="21:23">
      <c r="U5050" s="233">
        <f t="shared" si="78"/>
        <v>44835</v>
      </c>
      <c r="V5050" s="238">
        <v>44861</v>
      </c>
      <c r="W5050" s="1">
        <v>4895.29</v>
      </c>
    </row>
    <row r="5051" spans="21:23">
      <c r="U5051" s="233">
        <f t="shared" si="78"/>
        <v>44835</v>
      </c>
      <c r="V5051" s="238">
        <v>44862</v>
      </c>
      <c r="W5051" s="1">
        <v>4821.92</v>
      </c>
    </row>
    <row r="5052" spans="21:23">
      <c r="U5052" s="233">
        <f t="shared" si="78"/>
        <v>44835</v>
      </c>
      <c r="V5052" s="238">
        <v>44863</v>
      </c>
      <c r="W5052" s="1">
        <v>4819.42</v>
      </c>
    </row>
    <row r="5053" spans="21:23">
      <c r="U5053" s="233">
        <f t="shared" si="78"/>
        <v>44835</v>
      </c>
      <c r="V5053" s="238">
        <v>44864</v>
      </c>
      <c r="W5053" s="1">
        <v>4819.42</v>
      </c>
    </row>
    <row r="5054" spans="21:23">
      <c r="U5054" s="233">
        <f t="shared" si="78"/>
        <v>44835</v>
      </c>
      <c r="V5054" s="238">
        <v>44865</v>
      </c>
      <c r="W5054" s="1">
        <v>4819.42</v>
      </c>
    </row>
    <row r="5055" spans="21:23">
      <c r="U5055" s="233">
        <f t="shared" si="78"/>
        <v>44866</v>
      </c>
      <c r="V5055" s="238">
        <v>44866</v>
      </c>
      <c r="W5055" s="1">
        <v>4898.74</v>
      </c>
    </row>
    <row r="5056" spans="21:23">
      <c r="U5056" s="233">
        <f t="shared" si="78"/>
        <v>44866</v>
      </c>
      <c r="V5056" s="238">
        <v>44867</v>
      </c>
      <c r="W5056" s="1">
        <v>4975.58</v>
      </c>
    </row>
    <row r="5057" spans="21:23">
      <c r="U5057" s="233">
        <f t="shared" si="78"/>
        <v>44866</v>
      </c>
      <c r="V5057" s="238">
        <v>44868</v>
      </c>
      <c r="W5057" s="1">
        <v>5015.84</v>
      </c>
    </row>
    <row r="5058" spans="21:23">
      <c r="U5058" s="233">
        <f t="shared" si="78"/>
        <v>44866</v>
      </c>
      <c r="V5058" s="238">
        <v>44869</v>
      </c>
      <c r="W5058" s="1">
        <v>5058.0200000000004</v>
      </c>
    </row>
    <row r="5059" spans="21:23">
      <c r="U5059" s="233">
        <f t="shared" ref="U5059:U5122" si="79">+DATE(YEAR(V5059),MONTH(V5059),1)</f>
        <v>44866</v>
      </c>
      <c r="V5059" s="238">
        <v>44870</v>
      </c>
      <c r="W5059" s="1">
        <v>5061.21</v>
      </c>
    </row>
    <row r="5060" spans="21:23">
      <c r="U5060" s="233">
        <f t="shared" si="79"/>
        <v>44866</v>
      </c>
      <c r="V5060" s="238">
        <v>44871</v>
      </c>
      <c r="W5060" s="1">
        <v>5061.21</v>
      </c>
    </row>
    <row r="5061" spans="21:23">
      <c r="U5061" s="233">
        <f t="shared" si="79"/>
        <v>44866</v>
      </c>
      <c r="V5061" s="238">
        <v>44872</v>
      </c>
      <c r="W5061" s="1">
        <v>5061.21</v>
      </c>
    </row>
    <row r="5062" spans="21:23">
      <c r="U5062" s="233">
        <f t="shared" si="79"/>
        <v>44866</v>
      </c>
      <c r="V5062" s="238">
        <v>44873</v>
      </c>
      <c r="W5062" s="1">
        <v>5061.21</v>
      </c>
    </row>
    <row r="5063" spans="21:23">
      <c r="U5063" s="233">
        <f t="shared" si="79"/>
        <v>44866</v>
      </c>
      <c r="V5063" s="238">
        <v>44874</v>
      </c>
      <c r="W5063" s="1">
        <v>5013.2</v>
      </c>
    </row>
    <row r="5064" spans="21:23">
      <c r="U5064" s="233">
        <f t="shared" si="79"/>
        <v>44866</v>
      </c>
      <c r="V5064" s="238">
        <v>44875</v>
      </c>
      <c r="W5064" s="1">
        <v>4914.71</v>
      </c>
    </row>
    <row r="5065" spans="21:23">
      <c r="U5065" s="233">
        <f t="shared" si="79"/>
        <v>44866</v>
      </c>
      <c r="V5065" s="238">
        <v>44876</v>
      </c>
      <c r="W5065" s="1">
        <v>4806.07</v>
      </c>
    </row>
    <row r="5066" spans="21:23">
      <c r="U5066" s="233">
        <f t="shared" si="79"/>
        <v>44866</v>
      </c>
      <c r="V5066" s="238">
        <v>44877</v>
      </c>
      <c r="W5066" s="1">
        <v>4806.07</v>
      </c>
    </row>
    <row r="5067" spans="21:23">
      <c r="U5067" s="233">
        <f t="shared" si="79"/>
        <v>44866</v>
      </c>
      <c r="V5067" s="238">
        <v>44878</v>
      </c>
      <c r="W5067" s="1">
        <v>4806.07</v>
      </c>
    </row>
    <row r="5068" spans="21:23">
      <c r="U5068" s="233">
        <f t="shared" si="79"/>
        <v>44866</v>
      </c>
      <c r="V5068" s="238">
        <v>44879</v>
      </c>
      <c r="W5068" s="1">
        <v>4806.07</v>
      </c>
    </row>
    <row r="5069" spans="21:23">
      <c r="U5069" s="233">
        <f t="shared" si="79"/>
        <v>44866</v>
      </c>
      <c r="V5069" s="238">
        <v>44880</v>
      </c>
      <c r="W5069" s="1">
        <v>4806.07</v>
      </c>
    </row>
    <row r="5070" spans="21:23">
      <c r="U5070" s="233">
        <f t="shared" si="79"/>
        <v>44866</v>
      </c>
      <c r="V5070" s="238">
        <v>44881</v>
      </c>
      <c r="W5070" s="1">
        <v>4801.0600000000004</v>
      </c>
    </row>
    <row r="5071" spans="21:23">
      <c r="U5071" s="233">
        <f t="shared" si="79"/>
        <v>44866</v>
      </c>
      <c r="V5071" s="238">
        <v>44882</v>
      </c>
      <c r="W5071" s="1">
        <v>4922.7</v>
      </c>
    </row>
    <row r="5072" spans="21:23">
      <c r="U5072" s="233">
        <f t="shared" si="79"/>
        <v>44866</v>
      </c>
      <c r="V5072" s="238">
        <v>44883</v>
      </c>
      <c r="W5072" s="1">
        <v>5022.03</v>
      </c>
    </row>
    <row r="5073" spans="21:23">
      <c r="U5073" s="233">
        <f t="shared" si="79"/>
        <v>44866</v>
      </c>
      <c r="V5073" s="238">
        <v>44884</v>
      </c>
      <c r="W5073" s="1">
        <v>4994.6099999999997</v>
      </c>
    </row>
    <row r="5074" spans="21:23">
      <c r="U5074" s="233">
        <f t="shared" si="79"/>
        <v>44866</v>
      </c>
      <c r="V5074" s="238">
        <v>44885</v>
      </c>
      <c r="W5074" s="1">
        <v>4994.6099999999997</v>
      </c>
    </row>
    <row r="5075" spans="21:23">
      <c r="U5075" s="233">
        <f t="shared" si="79"/>
        <v>44866</v>
      </c>
      <c r="V5075" s="238">
        <v>44886</v>
      </c>
      <c r="W5075" s="1">
        <v>4994.6099999999997</v>
      </c>
    </row>
    <row r="5076" spans="21:23">
      <c r="U5076" s="233">
        <f t="shared" si="79"/>
        <v>44866</v>
      </c>
      <c r="V5076" s="238">
        <v>44887</v>
      </c>
      <c r="W5076" s="1">
        <v>4958.42</v>
      </c>
    </row>
    <row r="5077" spans="21:23">
      <c r="U5077" s="233">
        <f t="shared" si="79"/>
        <v>44866</v>
      </c>
      <c r="V5077" s="238">
        <v>44888</v>
      </c>
      <c r="W5077" s="1">
        <v>4914.34</v>
      </c>
    </row>
    <row r="5078" spans="21:23">
      <c r="U5078" s="233">
        <f t="shared" si="79"/>
        <v>44866</v>
      </c>
      <c r="V5078" s="238">
        <v>44889</v>
      </c>
      <c r="W5078" s="1">
        <v>4875.91</v>
      </c>
    </row>
    <row r="5079" spans="21:23">
      <c r="U5079" s="233">
        <f t="shared" si="79"/>
        <v>44866</v>
      </c>
      <c r="V5079" s="238">
        <v>44890</v>
      </c>
      <c r="W5079" s="1">
        <v>4875.91</v>
      </c>
    </row>
    <row r="5080" spans="21:23">
      <c r="U5080" s="233">
        <f t="shared" si="79"/>
        <v>44866</v>
      </c>
      <c r="V5080" s="238">
        <v>44891</v>
      </c>
      <c r="W5080" s="1">
        <v>4881.41</v>
      </c>
    </row>
    <row r="5081" spans="21:23">
      <c r="U5081" s="233">
        <f t="shared" si="79"/>
        <v>44866</v>
      </c>
      <c r="V5081" s="238">
        <v>44892</v>
      </c>
      <c r="W5081" s="1">
        <v>4881.41</v>
      </c>
    </row>
    <row r="5082" spans="21:23">
      <c r="U5082" s="233">
        <f t="shared" si="79"/>
        <v>44866</v>
      </c>
      <c r="V5082" s="238">
        <v>44893</v>
      </c>
      <c r="W5082" s="1">
        <v>4881.41</v>
      </c>
    </row>
    <row r="5083" spans="21:23">
      <c r="U5083" s="233">
        <f t="shared" si="79"/>
        <v>44866</v>
      </c>
      <c r="V5083" s="238">
        <v>44894</v>
      </c>
      <c r="W5083" s="1">
        <v>4840.6000000000004</v>
      </c>
    </row>
    <row r="5084" spans="21:23">
      <c r="U5084" s="233">
        <f t="shared" si="79"/>
        <v>44866</v>
      </c>
      <c r="V5084" s="238">
        <v>44895</v>
      </c>
      <c r="W5084" s="1">
        <v>4809.51</v>
      </c>
    </row>
    <row r="5085" spans="21:23">
      <c r="U5085" s="233">
        <f t="shared" si="79"/>
        <v>44896</v>
      </c>
      <c r="V5085" s="238">
        <v>44896</v>
      </c>
      <c r="W5085" s="1">
        <v>4815.59</v>
      </c>
    </row>
    <row r="5086" spans="21:23">
      <c r="U5086" s="233">
        <f t="shared" si="79"/>
        <v>44896</v>
      </c>
      <c r="V5086" s="238">
        <v>44897</v>
      </c>
      <c r="W5086" s="1">
        <v>4779.0600000000004</v>
      </c>
    </row>
    <row r="5087" spans="21:23">
      <c r="U5087" s="233">
        <f t="shared" si="79"/>
        <v>44896</v>
      </c>
      <c r="V5087" s="238">
        <v>44898</v>
      </c>
      <c r="W5087" s="1">
        <v>4767.1899999999996</v>
      </c>
    </row>
    <row r="5088" spans="21:23">
      <c r="U5088" s="233">
        <f t="shared" si="79"/>
        <v>44896</v>
      </c>
      <c r="V5088" s="238">
        <v>44899</v>
      </c>
      <c r="W5088" s="1">
        <v>4767.1899999999996</v>
      </c>
    </row>
    <row r="5089" spans="21:23">
      <c r="U5089" s="233">
        <f t="shared" si="79"/>
        <v>44896</v>
      </c>
      <c r="V5089" s="238">
        <v>44900</v>
      </c>
      <c r="W5089" s="1">
        <v>4767.1899999999996</v>
      </c>
    </row>
    <row r="5090" spans="21:23">
      <c r="U5090" s="233">
        <f t="shared" si="79"/>
        <v>44896</v>
      </c>
      <c r="V5090" s="238">
        <v>44901</v>
      </c>
      <c r="W5090" s="1">
        <v>4812.37</v>
      </c>
    </row>
    <row r="5091" spans="21:23">
      <c r="U5091" s="233">
        <f t="shared" si="79"/>
        <v>44896</v>
      </c>
      <c r="V5091" s="238">
        <v>44902</v>
      </c>
      <c r="W5091" s="1">
        <v>4818.32</v>
      </c>
    </row>
    <row r="5092" spans="21:23">
      <c r="U5092" s="233">
        <f t="shared" si="79"/>
        <v>44896</v>
      </c>
      <c r="V5092" s="238">
        <v>44903</v>
      </c>
      <c r="W5092" s="1">
        <v>4825.83</v>
      </c>
    </row>
    <row r="5093" spans="21:23">
      <c r="U5093" s="233">
        <f t="shared" si="79"/>
        <v>44896</v>
      </c>
      <c r="V5093" s="238">
        <v>44904</v>
      </c>
      <c r="W5093" s="1">
        <v>4825.83</v>
      </c>
    </row>
    <row r="5094" spans="21:23">
      <c r="U5094" s="233">
        <f t="shared" si="79"/>
        <v>44896</v>
      </c>
      <c r="V5094" s="238">
        <v>44905</v>
      </c>
      <c r="W5094" s="1">
        <v>4815.99</v>
      </c>
    </row>
    <row r="5095" spans="21:23">
      <c r="U5095" s="233">
        <f t="shared" si="79"/>
        <v>44896</v>
      </c>
      <c r="V5095" s="238">
        <v>44906</v>
      </c>
      <c r="W5095" s="1">
        <v>4815.99</v>
      </c>
    </row>
    <row r="5096" spans="21:23">
      <c r="U5096" s="233">
        <f t="shared" si="79"/>
        <v>44896</v>
      </c>
      <c r="V5096" s="238">
        <v>44907</v>
      </c>
      <c r="W5096" s="1">
        <v>4815.99</v>
      </c>
    </row>
    <row r="5097" spans="21:23">
      <c r="U5097" s="233">
        <f t="shared" si="79"/>
        <v>44896</v>
      </c>
      <c r="V5097" s="238">
        <v>44908</v>
      </c>
      <c r="W5097" s="1">
        <v>4836.24</v>
      </c>
    </row>
    <row r="5098" spans="21:23">
      <c r="U5098" s="233">
        <f t="shared" si="79"/>
        <v>44896</v>
      </c>
      <c r="V5098" s="238">
        <v>44909</v>
      </c>
      <c r="W5098" s="1">
        <v>4791.57</v>
      </c>
    </row>
    <row r="5099" spans="21:23">
      <c r="U5099" s="233">
        <f t="shared" si="79"/>
        <v>44896</v>
      </c>
      <c r="V5099" s="238">
        <v>44910</v>
      </c>
      <c r="W5099" s="1">
        <v>4778.28</v>
      </c>
    </row>
    <row r="5100" spans="21:23">
      <c r="U5100" s="233">
        <f t="shared" si="79"/>
        <v>44896</v>
      </c>
      <c r="V5100" s="238">
        <v>44911</v>
      </c>
      <c r="W5100" s="1">
        <v>4797.0200000000004</v>
      </c>
    </row>
    <row r="5101" spans="21:23">
      <c r="U5101" s="233">
        <f t="shared" si="79"/>
        <v>44896</v>
      </c>
      <c r="V5101" s="238">
        <v>44912</v>
      </c>
      <c r="W5101" s="1">
        <v>4802.4799999999996</v>
      </c>
    </row>
    <row r="5102" spans="21:23">
      <c r="U5102" s="233">
        <f t="shared" si="79"/>
        <v>44896</v>
      </c>
      <c r="V5102" s="238">
        <v>44913</v>
      </c>
      <c r="W5102" s="1">
        <v>4802.4799999999996</v>
      </c>
    </row>
    <row r="5103" spans="21:23">
      <c r="U5103" s="233">
        <f t="shared" si="79"/>
        <v>44896</v>
      </c>
      <c r="V5103" s="238">
        <v>44914</v>
      </c>
      <c r="W5103" s="1">
        <v>4802.4799999999996</v>
      </c>
    </row>
    <row r="5104" spans="21:23">
      <c r="U5104" s="233">
        <f t="shared" si="79"/>
        <v>44896</v>
      </c>
      <c r="V5104" s="238">
        <v>44915</v>
      </c>
      <c r="W5104" s="1">
        <v>4781.28</v>
      </c>
    </row>
    <row r="5105" spans="21:23">
      <c r="U5105" s="233">
        <f t="shared" si="79"/>
        <v>44896</v>
      </c>
      <c r="V5105" s="238">
        <v>44916</v>
      </c>
      <c r="W5105" s="1">
        <v>4769.29</v>
      </c>
    </row>
    <row r="5106" spans="21:23">
      <c r="U5106" s="233">
        <f t="shared" si="79"/>
        <v>44896</v>
      </c>
      <c r="V5106" s="238">
        <v>44917</v>
      </c>
      <c r="W5106" s="1">
        <v>4761.6400000000003</v>
      </c>
    </row>
    <row r="5107" spans="21:23">
      <c r="U5107" s="233">
        <f t="shared" si="79"/>
        <v>44896</v>
      </c>
      <c r="V5107" s="238">
        <v>44918</v>
      </c>
      <c r="W5107" s="1">
        <v>4760.6099999999997</v>
      </c>
    </row>
    <row r="5108" spans="21:23">
      <c r="U5108" s="233">
        <f t="shared" si="79"/>
        <v>44896</v>
      </c>
      <c r="V5108" s="238">
        <v>44919</v>
      </c>
      <c r="W5108" s="1">
        <v>4745.04</v>
      </c>
    </row>
    <row r="5109" spans="21:23">
      <c r="U5109" s="233">
        <f t="shared" si="79"/>
        <v>44896</v>
      </c>
      <c r="V5109" s="238">
        <v>44920</v>
      </c>
      <c r="W5109" s="1">
        <v>4745.04</v>
      </c>
    </row>
    <row r="5110" spans="21:23">
      <c r="U5110" s="233">
        <f t="shared" si="79"/>
        <v>44896</v>
      </c>
      <c r="V5110" s="238">
        <v>44921</v>
      </c>
      <c r="W5110" s="1">
        <v>4745.04</v>
      </c>
    </row>
    <row r="5111" spans="21:23">
      <c r="U5111" s="233">
        <f t="shared" si="79"/>
        <v>44896</v>
      </c>
      <c r="V5111" s="238">
        <v>44922</v>
      </c>
      <c r="W5111" s="1">
        <v>4745.04</v>
      </c>
    </row>
    <row r="5112" spans="21:23">
      <c r="U5112" s="233">
        <f t="shared" si="79"/>
        <v>44896</v>
      </c>
      <c r="V5112" s="238">
        <v>44923</v>
      </c>
      <c r="W5112" s="1">
        <v>4766.82</v>
      </c>
    </row>
    <row r="5113" spans="21:23">
      <c r="U5113" s="233">
        <f t="shared" si="79"/>
        <v>44896</v>
      </c>
      <c r="V5113" s="238">
        <v>44924</v>
      </c>
      <c r="W5113" s="1">
        <v>4765.92</v>
      </c>
    </row>
    <row r="5114" spans="21:23">
      <c r="U5114" s="233">
        <f t="shared" si="79"/>
        <v>44896</v>
      </c>
      <c r="V5114" s="238">
        <v>44925</v>
      </c>
      <c r="W5114" s="1">
        <v>4810.2</v>
      </c>
    </row>
    <row r="5115" spans="21:23">
      <c r="U5115" s="233">
        <f t="shared" si="79"/>
        <v>44896</v>
      </c>
      <c r="V5115" s="238">
        <v>44926</v>
      </c>
      <c r="W5115" s="1">
        <v>4810.2</v>
      </c>
    </row>
    <row r="5116" spans="21:23">
      <c r="U5116" s="233">
        <f t="shared" si="79"/>
        <v>44927</v>
      </c>
      <c r="V5116" s="238">
        <v>44927</v>
      </c>
      <c r="W5116" s="1">
        <v>4810.2</v>
      </c>
    </row>
    <row r="5117" spans="21:23">
      <c r="U5117" s="233">
        <f t="shared" si="79"/>
        <v>44927</v>
      </c>
      <c r="V5117" s="238">
        <v>44928</v>
      </c>
      <c r="W5117" s="1">
        <v>4810.2</v>
      </c>
    </row>
    <row r="5118" spans="21:23">
      <c r="U5118" s="233">
        <f t="shared" si="79"/>
        <v>44927</v>
      </c>
      <c r="V5118" s="238">
        <v>44929</v>
      </c>
      <c r="W5118" s="1">
        <v>4810.2</v>
      </c>
    </row>
    <row r="5119" spans="21:23">
      <c r="U5119" s="233">
        <f t="shared" si="79"/>
        <v>44927</v>
      </c>
      <c r="V5119" s="238">
        <v>44930</v>
      </c>
      <c r="W5119" s="1">
        <v>4842.26</v>
      </c>
    </row>
    <row r="5120" spans="21:23">
      <c r="U5120" s="233">
        <f t="shared" si="79"/>
        <v>44927</v>
      </c>
      <c r="V5120" s="238">
        <v>44931</v>
      </c>
      <c r="W5120" s="1">
        <v>4924</v>
      </c>
    </row>
    <row r="5121" spans="21:23">
      <c r="U5121" s="233">
        <f t="shared" si="79"/>
        <v>44927</v>
      </c>
      <c r="V5121" s="238">
        <v>44932</v>
      </c>
      <c r="W5121" s="1">
        <v>4989.58</v>
      </c>
    </row>
    <row r="5122" spans="21:23">
      <c r="U5122" s="233">
        <f t="shared" si="79"/>
        <v>44927</v>
      </c>
      <c r="V5122" s="238">
        <v>44933</v>
      </c>
      <c r="W5122" s="1">
        <v>4885.66</v>
      </c>
    </row>
    <row r="5123" spans="21:23">
      <c r="U5123" s="233">
        <f t="shared" ref="U5123:U5186" si="80">+DATE(YEAR(V5123),MONTH(V5123),1)</f>
        <v>44927</v>
      </c>
      <c r="V5123" s="238">
        <v>44934</v>
      </c>
      <c r="W5123" s="1">
        <v>4885.66</v>
      </c>
    </row>
    <row r="5124" spans="21:23">
      <c r="U5124" s="233">
        <f t="shared" si="80"/>
        <v>44927</v>
      </c>
      <c r="V5124" s="238">
        <v>44935</v>
      </c>
      <c r="W5124" s="1">
        <v>4885.66</v>
      </c>
    </row>
    <row r="5125" spans="21:23">
      <c r="U5125" s="233">
        <f t="shared" si="80"/>
        <v>44927</v>
      </c>
      <c r="V5125" s="238">
        <v>44936</v>
      </c>
      <c r="W5125" s="1">
        <v>4885.66</v>
      </c>
    </row>
    <row r="5126" spans="21:23">
      <c r="U5126" s="233">
        <f t="shared" si="80"/>
        <v>44927</v>
      </c>
      <c r="V5126" s="238">
        <v>44937</v>
      </c>
      <c r="W5126" s="1">
        <v>4807.8500000000004</v>
      </c>
    </row>
    <row r="5127" spans="21:23">
      <c r="U5127" s="233">
        <f t="shared" si="80"/>
        <v>44927</v>
      </c>
      <c r="V5127" s="238">
        <v>44938</v>
      </c>
      <c r="W5127" s="1">
        <v>4748.54</v>
      </c>
    </row>
    <row r="5128" spans="21:23">
      <c r="U5128" s="233">
        <f t="shared" si="80"/>
        <v>44927</v>
      </c>
      <c r="V5128" s="238">
        <v>44939</v>
      </c>
      <c r="W5128" s="1">
        <v>4692.04</v>
      </c>
    </row>
    <row r="5129" spans="21:23">
      <c r="U5129" s="233">
        <f t="shared" si="80"/>
        <v>44927</v>
      </c>
      <c r="V5129" s="238">
        <v>44940</v>
      </c>
      <c r="W5129" s="1">
        <v>4693.99</v>
      </c>
    </row>
    <row r="5130" spans="21:23">
      <c r="U5130" s="233">
        <f t="shared" si="80"/>
        <v>44927</v>
      </c>
      <c r="V5130" s="238">
        <v>44941</v>
      </c>
      <c r="W5130" s="1">
        <v>4693.99</v>
      </c>
    </row>
    <row r="5131" spans="21:23">
      <c r="U5131" s="233">
        <f t="shared" si="80"/>
        <v>44927</v>
      </c>
      <c r="V5131" s="238">
        <v>44942</v>
      </c>
      <c r="W5131" s="1">
        <v>4693.99</v>
      </c>
    </row>
    <row r="5132" spans="21:23">
      <c r="U5132" s="233">
        <f t="shared" si="80"/>
        <v>44927</v>
      </c>
      <c r="V5132" s="238">
        <v>44943</v>
      </c>
      <c r="W5132" s="1">
        <v>4693.99</v>
      </c>
    </row>
    <row r="5133" spans="21:23">
      <c r="U5133" s="233">
        <f t="shared" si="80"/>
        <v>44927</v>
      </c>
      <c r="V5133" s="238">
        <v>44944</v>
      </c>
      <c r="W5133" s="1">
        <v>4691.09</v>
      </c>
    </row>
    <row r="5134" spans="21:23">
      <c r="U5134" s="233">
        <f t="shared" si="80"/>
        <v>44927</v>
      </c>
      <c r="V5134" s="238">
        <v>44945</v>
      </c>
      <c r="W5134" s="1">
        <v>4702.67</v>
      </c>
    </row>
    <row r="5135" spans="21:23">
      <c r="U5135" s="233">
        <f t="shared" si="80"/>
        <v>44927</v>
      </c>
      <c r="V5135" s="238">
        <v>44946</v>
      </c>
      <c r="W5135" s="1">
        <v>4683.8500000000004</v>
      </c>
    </row>
    <row r="5136" spans="21:23">
      <c r="U5136" s="233">
        <f t="shared" si="80"/>
        <v>44927</v>
      </c>
      <c r="V5136" s="238">
        <v>44947</v>
      </c>
      <c r="W5136" s="1">
        <v>4631.6400000000003</v>
      </c>
    </row>
    <row r="5137" spans="21:23">
      <c r="U5137" s="233">
        <f t="shared" si="80"/>
        <v>44927</v>
      </c>
      <c r="V5137" s="238">
        <v>44948</v>
      </c>
      <c r="W5137" s="1">
        <v>4631.6400000000003</v>
      </c>
    </row>
    <row r="5138" spans="21:23">
      <c r="U5138" s="233">
        <f t="shared" si="80"/>
        <v>44927</v>
      </c>
      <c r="V5138" s="238">
        <v>44949</v>
      </c>
      <c r="W5138" s="1">
        <v>4631.6400000000003</v>
      </c>
    </row>
    <row r="5139" spans="21:23">
      <c r="U5139" s="233">
        <f t="shared" si="80"/>
        <v>44927</v>
      </c>
      <c r="V5139" s="238">
        <v>44950</v>
      </c>
      <c r="W5139" s="1">
        <v>4551.0200000000004</v>
      </c>
    </row>
    <row r="5140" spans="21:23">
      <c r="U5140" s="233">
        <f t="shared" si="80"/>
        <v>44927</v>
      </c>
      <c r="V5140" s="238">
        <v>44951</v>
      </c>
      <c r="W5140" s="1">
        <v>4545.9399999999996</v>
      </c>
    </row>
    <row r="5141" spans="21:23">
      <c r="U5141" s="233">
        <f t="shared" si="80"/>
        <v>44927</v>
      </c>
      <c r="V5141" s="238">
        <v>44952</v>
      </c>
      <c r="W5141" s="1">
        <v>4538.91</v>
      </c>
    </row>
    <row r="5142" spans="21:23">
      <c r="U5142" s="233">
        <f t="shared" si="80"/>
        <v>44927</v>
      </c>
      <c r="V5142" s="238">
        <v>44953</v>
      </c>
      <c r="W5142" s="1">
        <v>4531.75</v>
      </c>
    </row>
    <row r="5143" spans="21:23">
      <c r="U5143" s="233">
        <f t="shared" si="80"/>
        <v>44927</v>
      </c>
      <c r="V5143" s="238">
        <v>44954</v>
      </c>
      <c r="W5143" s="1">
        <v>4548.5</v>
      </c>
    </row>
    <row r="5144" spans="21:23">
      <c r="U5144" s="233">
        <f t="shared" si="80"/>
        <v>44927</v>
      </c>
      <c r="V5144" s="238">
        <v>44955</v>
      </c>
      <c r="W5144" s="1">
        <v>4548.5</v>
      </c>
    </row>
    <row r="5145" spans="21:23">
      <c r="U5145" s="233">
        <f t="shared" si="80"/>
        <v>44927</v>
      </c>
      <c r="V5145" s="238">
        <v>44956</v>
      </c>
      <c r="W5145" s="1">
        <v>4548.5</v>
      </c>
    </row>
    <row r="5146" spans="21:23">
      <c r="U5146" s="233">
        <f t="shared" si="80"/>
        <v>44927</v>
      </c>
      <c r="V5146" s="238">
        <v>44957</v>
      </c>
      <c r="W5146" s="1">
        <v>4632.2</v>
      </c>
    </row>
    <row r="5147" spans="21:23">
      <c r="U5147" s="233">
        <f t="shared" si="80"/>
        <v>44958</v>
      </c>
      <c r="V5147" s="238">
        <v>44958</v>
      </c>
      <c r="W5147" s="1">
        <v>4648.7</v>
      </c>
    </row>
    <row r="5148" spans="21:23">
      <c r="U5148" s="233">
        <f t="shared" si="80"/>
        <v>44958</v>
      </c>
      <c r="V5148" s="238">
        <v>44959</v>
      </c>
      <c r="W5148" s="1">
        <v>4639.04</v>
      </c>
    </row>
    <row r="5149" spans="21:23">
      <c r="U5149" s="233">
        <f t="shared" si="80"/>
        <v>44958</v>
      </c>
      <c r="V5149" s="238">
        <v>44960</v>
      </c>
      <c r="W5149" s="1">
        <v>4584.4399999999996</v>
      </c>
    </row>
    <row r="5150" spans="21:23">
      <c r="U5150" s="233">
        <f t="shared" si="80"/>
        <v>44958</v>
      </c>
      <c r="V5150" s="238">
        <v>44961</v>
      </c>
      <c r="W5150" s="1">
        <v>4669.74</v>
      </c>
    </row>
    <row r="5151" spans="21:23">
      <c r="U5151" s="233">
        <f t="shared" si="80"/>
        <v>44958</v>
      </c>
      <c r="V5151" s="238">
        <v>44962</v>
      </c>
      <c r="W5151" s="1">
        <v>4669.74</v>
      </c>
    </row>
    <row r="5152" spans="21:23">
      <c r="U5152" s="233">
        <f t="shared" si="80"/>
        <v>44958</v>
      </c>
      <c r="V5152" s="238">
        <v>44963</v>
      </c>
      <c r="W5152" s="1">
        <v>4669.74</v>
      </c>
    </row>
    <row r="5153" spans="21:23">
      <c r="U5153" s="233">
        <f t="shared" si="80"/>
        <v>44958</v>
      </c>
      <c r="V5153" s="238">
        <v>44964</v>
      </c>
      <c r="W5153" s="1">
        <v>4776.25</v>
      </c>
    </row>
    <row r="5154" spans="21:23">
      <c r="U5154" s="233">
        <f t="shared" si="80"/>
        <v>44958</v>
      </c>
      <c r="V5154" s="238">
        <v>44965</v>
      </c>
      <c r="W5154" s="1">
        <v>4775.99</v>
      </c>
    </row>
    <row r="5155" spans="21:23">
      <c r="U5155" s="233">
        <f t="shared" si="80"/>
        <v>44958</v>
      </c>
      <c r="V5155" s="238">
        <v>44966</v>
      </c>
      <c r="W5155" s="1">
        <v>4769.8500000000004</v>
      </c>
    </row>
    <row r="5156" spans="21:23">
      <c r="U5156" s="233">
        <f t="shared" si="80"/>
        <v>44958</v>
      </c>
      <c r="V5156" s="238">
        <v>44967</v>
      </c>
      <c r="W5156" s="1">
        <v>4742.05</v>
      </c>
    </row>
    <row r="5157" spans="21:23">
      <c r="U5157" s="233">
        <f t="shared" si="80"/>
        <v>44958</v>
      </c>
      <c r="V5157" s="238">
        <v>44968</v>
      </c>
      <c r="W5157" s="1">
        <v>4777.7299999999996</v>
      </c>
    </row>
    <row r="5158" spans="21:23">
      <c r="U5158" s="233">
        <f t="shared" si="80"/>
        <v>44958</v>
      </c>
      <c r="V5158" s="238">
        <v>44969</v>
      </c>
      <c r="W5158" s="1">
        <v>4777.7299999999996</v>
      </c>
    </row>
    <row r="5159" spans="21:23">
      <c r="U5159" s="233">
        <f t="shared" si="80"/>
        <v>44958</v>
      </c>
      <c r="V5159" s="238">
        <v>44970</v>
      </c>
      <c r="W5159" s="1">
        <v>4777.7299999999996</v>
      </c>
    </row>
    <row r="5160" spans="21:23">
      <c r="U5160" s="233">
        <f t="shared" si="80"/>
        <v>44958</v>
      </c>
      <c r="V5160" s="238">
        <v>44971</v>
      </c>
      <c r="W5160" s="1">
        <v>4818.62</v>
      </c>
    </row>
    <row r="5161" spans="21:23">
      <c r="U5161" s="233">
        <f t="shared" si="80"/>
        <v>44958</v>
      </c>
      <c r="V5161" s="238">
        <v>44972</v>
      </c>
      <c r="W5161" s="1">
        <v>4783.24</v>
      </c>
    </row>
    <row r="5162" spans="21:23">
      <c r="U5162" s="233">
        <f t="shared" si="80"/>
        <v>44958</v>
      </c>
      <c r="V5162" s="238">
        <v>44973</v>
      </c>
      <c r="W5162" s="1">
        <v>4878.24</v>
      </c>
    </row>
    <row r="5163" spans="21:23">
      <c r="U5163" s="233">
        <f t="shared" si="80"/>
        <v>44958</v>
      </c>
      <c r="V5163" s="238">
        <v>44974</v>
      </c>
      <c r="W5163" s="1">
        <v>4966.33</v>
      </c>
    </row>
    <row r="5164" spans="21:23">
      <c r="U5164" s="233">
        <f t="shared" si="80"/>
        <v>44958</v>
      </c>
      <c r="V5164" s="238">
        <v>44975</v>
      </c>
      <c r="W5164" s="1">
        <v>4918.9399999999996</v>
      </c>
    </row>
    <row r="5165" spans="21:23">
      <c r="U5165" s="233">
        <f t="shared" si="80"/>
        <v>44958</v>
      </c>
      <c r="V5165" s="238">
        <v>44976</v>
      </c>
      <c r="W5165" s="1">
        <v>4918.9399999999996</v>
      </c>
    </row>
    <row r="5166" spans="21:23">
      <c r="U5166" s="233">
        <f t="shared" si="80"/>
        <v>44958</v>
      </c>
      <c r="V5166" s="238">
        <v>44977</v>
      </c>
      <c r="W5166" s="1">
        <v>4918.9399999999996</v>
      </c>
    </row>
    <row r="5167" spans="21:23">
      <c r="U5167" s="233">
        <f t="shared" si="80"/>
        <v>44958</v>
      </c>
      <c r="V5167" s="238">
        <v>44978</v>
      </c>
      <c r="W5167" s="1">
        <v>4918.9399999999996</v>
      </c>
    </row>
    <row r="5168" spans="21:23">
      <c r="U5168" s="233">
        <f t="shared" si="80"/>
        <v>44958</v>
      </c>
      <c r="V5168" s="238">
        <v>44979</v>
      </c>
      <c r="W5168" s="1">
        <v>4950.33</v>
      </c>
    </row>
    <row r="5169" spans="21:23">
      <c r="U5169" s="233">
        <f t="shared" si="80"/>
        <v>44958</v>
      </c>
      <c r="V5169" s="238">
        <v>44980</v>
      </c>
      <c r="W5169" s="1">
        <v>4924.91</v>
      </c>
    </row>
    <row r="5170" spans="21:23">
      <c r="U5170" s="233">
        <f t="shared" si="80"/>
        <v>44958</v>
      </c>
      <c r="V5170" s="238">
        <v>44981</v>
      </c>
      <c r="W5170" s="1">
        <v>4853.8999999999996</v>
      </c>
    </row>
    <row r="5171" spans="21:23">
      <c r="U5171" s="233">
        <f t="shared" si="80"/>
        <v>44958</v>
      </c>
      <c r="V5171" s="238">
        <v>44982</v>
      </c>
      <c r="W5171" s="1">
        <v>4849.6499999999996</v>
      </c>
    </row>
    <row r="5172" spans="21:23">
      <c r="U5172" s="233">
        <f t="shared" si="80"/>
        <v>44958</v>
      </c>
      <c r="V5172" s="238">
        <v>44983</v>
      </c>
      <c r="W5172" s="1">
        <v>4849.6499999999996</v>
      </c>
    </row>
    <row r="5173" spans="21:23">
      <c r="U5173" s="233">
        <f t="shared" si="80"/>
        <v>44958</v>
      </c>
      <c r="V5173" s="238">
        <v>44984</v>
      </c>
      <c r="W5173" s="1">
        <v>4849.6499999999996</v>
      </c>
    </row>
    <row r="5174" spans="21:23">
      <c r="U5174" s="233">
        <f t="shared" si="80"/>
        <v>44958</v>
      </c>
      <c r="V5174" s="238">
        <v>44985</v>
      </c>
      <c r="W5174" s="1">
        <v>4808.1400000000003</v>
      </c>
    </row>
    <row r="5175" spans="21:23">
      <c r="U5175" s="233">
        <f t="shared" si="80"/>
        <v>44986</v>
      </c>
      <c r="V5175" s="238">
        <v>44986</v>
      </c>
      <c r="W5175" s="1">
        <v>4814.1099999999997</v>
      </c>
    </row>
    <row r="5176" spans="21:23">
      <c r="U5176" s="233">
        <f t="shared" si="80"/>
        <v>44986</v>
      </c>
      <c r="V5176" s="238">
        <v>44987</v>
      </c>
      <c r="W5176" s="1">
        <v>4848.78</v>
      </c>
    </row>
    <row r="5177" spans="21:23">
      <c r="U5177" s="233">
        <f t="shared" si="80"/>
        <v>44986</v>
      </c>
      <c r="V5177" s="238">
        <v>44988</v>
      </c>
      <c r="W5177" s="1">
        <v>4855.83</v>
      </c>
    </row>
    <row r="5178" spans="21:23">
      <c r="U5178" s="233">
        <f t="shared" si="80"/>
        <v>44986</v>
      </c>
      <c r="V5178" s="238">
        <v>44989</v>
      </c>
      <c r="W5178" s="1">
        <v>4780.8900000000003</v>
      </c>
    </row>
    <row r="5179" spans="21:23">
      <c r="U5179" s="233">
        <f t="shared" si="80"/>
        <v>44986</v>
      </c>
      <c r="V5179" s="238">
        <v>44990</v>
      </c>
      <c r="W5179" s="1">
        <v>4780.8900000000003</v>
      </c>
    </row>
    <row r="5180" spans="21:23">
      <c r="U5180" s="233">
        <f t="shared" si="80"/>
        <v>44986</v>
      </c>
      <c r="V5180" s="238">
        <v>44991</v>
      </c>
      <c r="W5180" s="1">
        <v>4780.8900000000003</v>
      </c>
    </row>
    <row r="5181" spans="21:23">
      <c r="U5181" s="233">
        <f t="shared" si="80"/>
        <v>44986</v>
      </c>
      <c r="V5181" s="238">
        <v>44992</v>
      </c>
      <c r="W5181" s="1">
        <v>4734.42</v>
      </c>
    </row>
    <row r="5182" spans="21:23">
      <c r="U5182" s="233">
        <f t="shared" si="80"/>
        <v>44986</v>
      </c>
      <c r="V5182" s="238">
        <v>44993</v>
      </c>
      <c r="W5182" s="1">
        <v>4744.95</v>
      </c>
    </row>
    <row r="5183" spans="21:23">
      <c r="U5183" s="233">
        <f t="shared" si="80"/>
        <v>44986</v>
      </c>
      <c r="V5183" s="238">
        <v>44994</v>
      </c>
      <c r="W5183" s="1">
        <v>4755.59</v>
      </c>
    </row>
    <row r="5184" spans="21:23">
      <c r="U5184" s="233">
        <f t="shared" si="80"/>
        <v>44986</v>
      </c>
      <c r="V5184" s="238">
        <v>44995</v>
      </c>
      <c r="W5184" s="1">
        <v>4748.6099999999997</v>
      </c>
    </row>
    <row r="5185" spans="21:23">
      <c r="U5185" s="233">
        <f t="shared" si="80"/>
        <v>44986</v>
      </c>
      <c r="V5185" s="238">
        <v>44996</v>
      </c>
      <c r="W5185" s="1">
        <v>4748.1400000000003</v>
      </c>
    </row>
    <row r="5186" spans="21:23">
      <c r="U5186" s="233">
        <f t="shared" si="80"/>
        <v>44986</v>
      </c>
      <c r="V5186" s="238">
        <v>44997</v>
      </c>
      <c r="W5186" s="1">
        <v>4748.1400000000003</v>
      </c>
    </row>
    <row r="5187" spans="21:23">
      <c r="U5187" s="233">
        <f t="shared" ref="U5187:U5250" si="81">+DATE(YEAR(V5187),MONTH(V5187),1)</f>
        <v>44986</v>
      </c>
      <c r="V5187" s="238">
        <v>44998</v>
      </c>
      <c r="W5187" s="1">
        <v>4748.1400000000003</v>
      </c>
    </row>
    <row r="5188" spans="21:23">
      <c r="U5188" s="233">
        <f t="shared" si="81"/>
        <v>44986</v>
      </c>
      <c r="V5188" s="238">
        <v>44999</v>
      </c>
      <c r="W5188" s="1">
        <v>4769.76</v>
      </c>
    </row>
    <row r="5189" spans="21:23">
      <c r="U5189" s="233">
        <f t="shared" si="81"/>
        <v>44986</v>
      </c>
      <c r="V5189" s="238">
        <v>45000</v>
      </c>
      <c r="W5189" s="1">
        <v>4736.03</v>
      </c>
    </row>
    <row r="5190" spans="21:23">
      <c r="U5190" s="233">
        <f t="shared" si="81"/>
        <v>44986</v>
      </c>
      <c r="V5190" s="238">
        <v>45001</v>
      </c>
      <c r="W5190" s="1">
        <v>4835.51</v>
      </c>
    </row>
    <row r="5191" spans="21:23">
      <c r="U5191" s="233">
        <f t="shared" si="81"/>
        <v>44986</v>
      </c>
      <c r="V5191" s="238">
        <v>45002</v>
      </c>
      <c r="W5191" s="1">
        <v>4866.5</v>
      </c>
    </row>
    <row r="5192" spans="21:23">
      <c r="U5192" s="233">
        <f t="shared" si="81"/>
        <v>44986</v>
      </c>
      <c r="V5192" s="238">
        <v>45003</v>
      </c>
      <c r="W5192" s="1">
        <v>4824.25</v>
      </c>
    </row>
    <row r="5193" spans="21:23">
      <c r="U5193" s="233">
        <f t="shared" si="81"/>
        <v>44986</v>
      </c>
      <c r="V5193" s="238">
        <v>45004</v>
      </c>
      <c r="W5193" s="1">
        <v>4824.25</v>
      </c>
    </row>
    <row r="5194" spans="21:23">
      <c r="U5194" s="233">
        <f t="shared" si="81"/>
        <v>44986</v>
      </c>
      <c r="V5194" s="238">
        <v>45005</v>
      </c>
      <c r="W5194" s="1">
        <v>4824.25</v>
      </c>
    </row>
    <row r="5195" spans="21:23">
      <c r="U5195" s="233">
        <f t="shared" si="81"/>
        <v>44986</v>
      </c>
      <c r="V5195" s="238">
        <v>45006</v>
      </c>
      <c r="W5195" s="1">
        <v>4824.25</v>
      </c>
    </row>
    <row r="5196" spans="21:23">
      <c r="U5196" s="233">
        <f t="shared" si="81"/>
        <v>44986</v>
      </c>
      <c r="V5196" s="238">
        <v>45007</v>
      </c>
      <c r="W5196" s="1">
        <v>4804.29</v>
      </c>
    </row>
    <row r="5197" spans="21:23">
      <c r="U5197" s="233">
        <f t="shared" si="81"/>
        <v>44986</v>
      </c>
      <c r="V5197" s="238">
        <v>45008</v>
      </c>
      <c r="W5197" s="1">
        <v>4776.09</v>
      </c>
    </row>
    <row r="5198" spans="21:23">
      <c r="U5198" s="233">
        <f t="shared" si="81"/>
        <v>44986</v>
      </c>
      <c r="V5198" s="238">
        <v>45009</v>
      </c>
      <c r="W5198" s="1">
        <v>4755.12</v>
      </c>
    </row>
    <row r="5199" spans="21:23">
      <c r="U5199" s="233">
        <f t="shared" si="81"/>
        <v>44986</v>
      </c>
      <c r="V5199" s="238">
        <v>45010</v>
      </c>
      <c r="W5199" s="1">
        <v>4741.76</v>
      </c>
    </row>
    <row r="5200" spans="21:23">
      <c r="U5200" s="233">
        <f t="shared" si="81"/>
        <v>44986</v>
      </c>
      <c r="V5200" s="238">
        <v>45011</v>
      </c>
      <c r="W5200" s="1">
        <v>4741.76</v>
      </c>
    </row>
    <row r="5201" spans="21:23">
      <c r="U5201" s="233">
        <f t="shared" si="81"/>
        <v>44986</v>
      </c>
      <c r="V5201" s="238">
        <v>45012</v>
      </c>
      <c r="W5201" s="1">
        <v>4741.76</v>
      </c>
    </row>
    <row r="5202" spans="21:23">
      <c r="U5202" s="233">
        <f t="shared" si="81"/>
        <v>44986</v>
      </c>
      <c r="V5202" s="238">
        <v>45013</v>
      </c>
      <c r="W5202" s="1">
        <v>4686.83</v>
      </c>
    </row>
    <row r="5203" spans="21:23">
      <c r="U5203" s="233">
        <f t="shared" si="81"/>
        <v>44986</v>
      </c>
      <c r="V5203" s="238">
        <v>45014</v>
      </c>
      <c r="W5203" s="1">
        <v>4658.79</v>
      </c>
    </row>
    <row r="5204" spans="21:23">
      <c r="U5204" s="233">
        <f t="shared" si="81"/>
        <v>44986</v>
      </c>
      <c r="V5204" s="238">
        <v>45015</v>
      </c>
      <c r="W5204" s="1">
        <v>4627.63</v>
      </c>
    </row>
    <row r="5205" spans="21:23">
      <c r="U5205" s="233">
        <f t="shared" si="81"/>
        <v>44986</v>
      </c>
      <c r="V5205" s="238">
        <v>45016</v>
      </c>
      <c r="W5205" s="1">
        <v>4627.2700000000004</v>
      </c>
    </row>
    <row r="5206" spans="21:23">
      <c r="U5206" s="233">
        <f t="shared" si="81"/>
        <v>45017</v>
      </c>
      <c r="V5206" s="238">
        <v>45017</v>
      </c>
      <c r="W5206" s="1">
        <v>4646.08</v>
      </c>
    </row>
    <row r="5207" spans="21:23">
      <c r="U5207" s="233">
        <f t="shared" si="81"/>
        <v>45017</v>
      </c>
      <c r="V5207" s="238">
        <v>45018</v>
      </c>
      <c r="W5207" s="1">
        <v>4646.08</v>
      </c>
    </row>
    <row r="5208" spans="21:23">
      <c r="U5208" s="233">
        <f t="shared" si="81"/>
        <v>45017</v>
      </c>
      <c r="V5208" s="238">
        <v>45019</v>
      </c>
      <c r="W5208" s="1">
        <v>4646.08</v>
      </c>
    </row>
    <row r="5209" spans="21:23">
      <c r="U5209" s="233">
        <f t="shared" si="81"/>
        <v>45017</v>
      </c>
      <c r="V5209" s="238">
        <v>45020</v>
      </c>
      <c r="W5209" s="1">
        <v>4603</v>
      </c>
    </row>
    <row r="5210" spans="21:23">
      <c r="U5210" s="233">
        <f t="shared" si="81"/>
        <v>45017</v>
      </c>
      <c r="V5210" s="238">
        <v>45021</v>
      </c>
      <c r="W5210" s="1">
        <v>4587.3100000000004</v>
      </c>
    </row>
    <row r="5211" spans="21:23">
      <c r="U5211" s="233">
        <f t="shared" si="81"/>
        <v>45017</v>
      </c>
      <c r="V5211" s="238">
        <v>45022</v>
      </c>
      <c r="W5211" s="1">
        <v>4570.91</v>
      </c>
    </row>
    <row r="5212" spans="21:23">
      <c r="U5212" s="233">
        <f t="shared" si="81"/>
        <v>45017</v>
      </c>
      <c r="V5212" s="238">
        <v>45023</v>
      </c>
      <c r="W5212" s="1">
        <v>4570.91</v>
      </c>
    </row>
    <row r="5213" spans="21:23">
      <c r="U5213" s="233">
        <f t="shared" si="81"/>
        <v>45017</v>
      </c>
      <c r="V5213" s="238">
        <v>45024</v>
      </c>
      <c r="W5213" s="1">
        <v>4570.91</v>
      </c>
    </row>
    <row r="5214" spans="21:23">
      <c r="U5214" s="233">
        <f t="shared" si="81"/>
        <v>45017</v>
      </c>
      <c r="V5214" s="238">
        <v>45025</v>
      </c>
      <c r="W5214" s="1">
        <v>4570.91</v>
      </c>
    </row>
    <row r="5215" spans="21:23">
      <c r="U5215" s="233">
        <f t="shared" si="81"/>
        <v>45017</v>
      </c>
      <c r="V5215" s="238">
        <v>45026</v>
      </c>
      <c r="W5215" s="1">
        <v>4570.91</v>
      </c>
    </row>
    <row r="5216" spans="21:23">
      <c r="U5216" s="233">
        <f t="shared" si="81"/>
        <v>45017</v>
      </c>
      <c r="V5216" s="238">
        <v>45027</v>
      </c>
      <c r="W5216" s="1">
        <v>4564.24</v>
      </c>
    </row>
    <row r="5217" spans="21:23">
      <c r="U5217" s="233">
        <f t="shared" si="81"/>
        <v>45017</v>
      </c>
      <c r="V5217" s="238">
        <v>45028</v>
      </c>
      <c r="W5217" s="1">
        <v>4516.76</v>
      </c>
    </row>
    <row r="5218" spans="21:23">
      <c r="U5218" s="233">
        <f t="shared" si="81"/>
        <v>45017</v>
      </c>
      <c r="V5218" s="238">
        <v>45029</v>
      </c>
      <c r="W5218" s="1">
        <v>4458.87</v>
      </c>
    </row>
    <row r="5219" spans="21:23">
      <c r="U5219" s="233">
        <f t="shared" si="81"/>
        <v>45017</v>
      </c>
      <c r="V5219" s="238">
        <v>45030</v>
      </c>
      <c r="W5219" s="1">
        <v>4424.0200000000004</v>
      </c>
    </row>
    <row r="5220" spans="21:23">
      <c r="U5220" s="233">
        <f t="shared" si="81"/>
        <v>45017</v>
      </c>
      <c r="V5220" s="238">
        <v>45031</v>
      </c>
      <c r="W5220" s="1">
        <v>4425.2700000000004</v>
      </c>
    </row>
    <row r="5221" spans="21:23">
      <c r="U5221" s="233">
        <f t="shared" si="81"/>
        <v>45017</v>
      </c>
      <c r="V5221" s="238">
        <v>45032</v>
      </c>
      <c r="W5221" s="1">
        <v>4425.2700000000004</v>
      </c>
    </row>
    <row r="5222" spans="21:23">
      <c r="U5222" s="233">
        <f t="shared" si="81"/>
        <v>45017</v>
      </c>
      <c r="V5222" s="238">
        <v>45033</v>
      </c>
      <c r="W5222" s="1">
        <v>4425.2700000000004</v>
      </c>
    </row>
    <row r="5223" spans="21:23">
      <c r="U5223" s="233">
        <f t="shared" si="81"/>
        <v>45017</v>
      </c>
      <c r="V5223" s="238">
        <v>45034</v>
      </c>
      <c r="W5223" s="1">
        <v>4431.45</v>
      </c>
    </row>
    <row r="5224" spans="21:23">
      <c r="U5224" s="233">
        <f t="shared" si="81"/>
        <v>45017</v>
      </c>
      <c r="V5224" s="238">
        <v>45035</v>
      </c>
      <c r="W5224" s="1">
        <v>4473.07</v>
      </c>
    </row>
    <row r="5225" spans="21:23">
      <c r="U5225" s="233">
        <f t="shared" si="81"/>
        <v>45017</v>
      </c>
      <c r="V5225" s="238">
        <v>45036</v>
      </c>
      <c r="W5225" s="1">
        <v>4532.43</v>
      </c>
    </row>
    <row r="5226" spans="21:23">
      <c r="U5226" s="233">
        <f t="shared" si="81"/>
        <v>45017</v>
      </c>
      <c r="V5226" s="238">
        <v>45037</v>
      </c>
      <c r="W5226" s="1">
        <v>4535.78</v>
      </c>
    </row>
    <row r="5227" spans="21:23">
      <c r="U5227" s="233">
        <f t="shared" si="81"/>
        <v>45017</v>
      </c>
      <c r="V5227" s="238">
        <v>45038</v>
      </c>
      <c r="W5227" s="1">
        <v>4523.6400000000003</v>
      </c>
    </row>
    <row r="5228" spans="21:23">
      <c r="U5228" s="233">
        <f t="shared" si="81"/>
        <v>45017</v>
      </c>
      <c r="V5228" s="238">
        <v>45039</v>
      </c>
      <c r="W5228" s="1">
        <v>4523.6400000000003</v>
      </c>
    </row>
    <row r="5229" spans="21:23">
      <c r="U5229" s="233">
        <f t="shared" si="81"/>
        <v>45017</v>
      </c>
      <c r="V5229" s="238">
        <v>45040</v>
      </c>
      <c r="W5229" s="1">
        <v>4523.6400000000003</v>
      </c>
    </row>
    <row r="5230" spans="21:23">
      <c r="U5230" s="233">
        <f t="shared" si="81"/>
        <v>45017</v>
      </c>
      <c r="V5230" s="238">
        <v>45041</v>
      </c>
      <c r="W5230" s="1">
        <v>4482.45</v>
      </c>
    </row>
    <row r="5231" spans="21:23">
      <c r="U5231" s="233">
        <f t="shared" si="81"/>
        <v>45017</v>
      </c>
      <c r="V5231" s="238">
        <v>45042</v>
      </c>
      <c r="W5231" s="1">
        <v>4486.6000000000004</v>
      </c>
    </row>
    <row r="5232" spans="21:23">
      <c r="U5232" s="233">
        <f t="shared" si="81"/>
        <v>45017</v>
      </c>
      <c r="V5232" s="238">
        <v>45043</v>
      </c>
      <c r="W5232" s="1">
        <v>4552.59</v>
      </c>
    </row>
    <row r="5233" spans="21:23">
      <c r="U5233" s="233">
        <f t="shared" si="81"/>
        <v>45017</v>
      </c>
      <c r="V5233" s="238">
        <v>45044</v>
      </c>
      <c r="W5233" s="1">
        <v>4654.1400000000003</v>
      </c>
    </row>
    <row r="5234" spans="21:23">
      <c r="U5234" s="233">
        <f t="shared" si="81"/>
        <v>45017</v>
      </c>
      <c r="V5234" s="238">
        <v>45045</v>
      </c>
      <c r="W5234" s="1">
        <v>4669</v>
      </c>
    </row>
    <row r="5235" spans="21:23">
      <c r="U5235" s="233">
        <f t="shared" si="81"/>
        <v>45017</v>
      </c>
      <c r="V5235" s="238">
        <v>45046</v>
      </c>
      <c r="W5235" s="1">
        <v>4669</v>
      </c>
    </row>
    <row r="5236" spans="21:23">
      <c r="U5236" s="233">
        <f t="shared" si="81"/>
        <v>45047</v>
      </c>
      <c r="V5236" s="238">
        <v>45047</v>
      </c>
      <c r="W5236" s="1">
        <v>4669</v>
      </c>
    </row>
    <row r="5237" spans="21:23">
      <c r="U5237" s="233">
        <f t="shared" si="81"/>
        <v>45047</v>
      </c>
      <c r="V5237" s="238">
        <v>45048</v>
      </c>
      <c r="W5237" s="1">
        <v>4669</v>
      </c>
    </row>
    <row r="5238" spans="21:23">
      <c r="U5238" s="233">
        <f t="shared" si="81"/>
        <v>45047</v>
      </c>
      <c r="V5238" s="238">
        <v>45049</v>
      </c>
      <c r="W5238" s="1">
        <v>4713.08</v>
      </c>
    </row>
    <row r="5239" spans="21:23">
      <c r="U5239" s="233">
        <f t="shared" si="81"/>
        <v>45047</v>
      </c>
      <c r="V5239" s="238">
        <v>45050</v>
      </c>
      <c r="W5239" s="1">
        <v>4667.09</v>
      </c>
    </row>
    <row r="5240" spans="21:23">
      <c r="U5240" s="233">
        <f t="shared" si="81"/>
        <v>45047</v>
      </c>
      <c r="V5240" s="238">
        <v>45051</v>
      </c>
      <c r="W5240" s="1">
        <v>4616.58</v>
      </c>
    </row>
    <row r="5241" spans="21:23">
      <c r="U5241" s="233">
        <f t="shared" si="81"/>
        <v>45047</v>
      </c>
      <c r="V5241" s="238">
        <v>45052</v>
      </c>
      <c r="W5241" s="1">
        <v>4552.5600000000004</v>
      </c>
    </row>
    <row r="5242" spans="21:23">
      <c r="U5242" s="233">
        <f t="shared" si="81"/>
        <v>45047</v>
      </c>
      <c r="V5242" s="238">
        <v>45053</v>
      </c>
      <c r="W5242" s="1">
        <v>4552.5600000000004</v>
      </c>
    </row>
    <row r="5243" spans="21:23">
      <c r="U5243" s="233">
        <f t="shared" si="81"/>
        <v>45047</v>
      </c>
      <c r="V5243" s="238">
        <v>45054</v>
      </c>
      <c r="W5243" s="1">
        <v>4552.5600000000004</v>
      </c>
    </row>
    <row r="5244" spans="21:23">
      <c r="U5244" s="233">
        <f t="shared" si="81"/>
        <v>45047</v>
      </c>
      <c r="V5244" s="238">
        <v>45055</v>
      </c>
      <c r="W5244" s="1">
        <v>4490.58</v>
      </c>
    </row>
    <row r="5245" spans="21:23">
      <c r="U5245" s="233">
        <f t="shared" si="81"/>
        <v>45047</v>
      </c>
      <c r="V5245" s="238">
        <v>45056</v>
      </c>
      <c r="W5245" s="1">
        <v>4540.34</v>
      </c>
    </row>
    <row r="5246" spans="21:23">
      <c r="U5246" s="233">
        <f t="shared" si="81"/>
        <v>45047</v>
      </c>
      <c r="V5246" s="238">
        <v>45057</v>
      </c>
      <c r="W5246" s="1">
        <v>4545.3900000000003</v>
      </c>
    </row>
    <row r="5247" spans="21:23">
      <c r="U5247" s="233">
        <f t="shared" si="81"/>
        <v>45047</v>
      </c>
      <c r="V5247" s="238">
        <v>45058</v>
      </c>
      <c r="W5247" s="1">
        <v>4601.1499999999996</v>
      </c>
    </row>
    <row r="5248" spans="21:23">
      <c r="U5248" s="233">
        <f t="shared" si="81"/>
        <v>45047</v>
      </c>
      <c r="V5248" s="238">
        <v>45059</v>
      </c>
      <c r="W5248" s="1">
        <v>4564.4399999999996</v>
      </c>
    </row>
    <row r="5249" spans="21:23">
      <c r="U5249" s="233">
        <f t="shared" si="81"/>
        <v>45047</v>
      </c>
      <c r="V5249" s="238">
        <v>45060</v>
      </c>
      <c r="W5249" s="1">
        <v>4564.4399999999996</v>
      </c>
    </row>
    <row r="5250" spans="21:23">
      <c r="U5250" s="233">
        <f t="shared" si="81"/>
        <v>45047</v>
      </c>
      <c r="V5250" s="238">
        <v>45061</v>
      </c>
      <c r="W5250" s="1">
        <v>4564.4399999999996</v>
      </c>
    </row>
    <row r="5251" spans="21:23">
      <c r="U5251" s="233">
        <f t="shared" ref="U5251:U5314" si="82">+DATE(YEAR(V5251),MONTH(V5251),1)</f>
        <v>45047</v>
      </c>
      <c r="V5251" s="238">
        <v>45062</v>
      </c>
      <c r="W5251" s="1">
        <v>4506.49</v>
      </c>
    </row>
    <row r="5252" spans="21:23">
      <c r="U5252" s="233">
        <f t="shared" si="82"/>
        <v>45047</v>
      </c>
      <c r="V5252" s="238">
        <v>45063</v>
      </c>
      <c r="W5252" s="1">
        <v>4531.58</v>
      </c>
    </row>
    <row r="5253" spans="21:23">
      <c r="U5253" s="233">
        <f t="shared" si="82"/>
        <v>45047</v>
      </c>
      <c r="V5253" s="238">
        <v>45064</v>
      </c>
      <c r="W5253" s="1">
        <v>4528.3</v>
      </c>
    </row>
    <row r="5254" spans="21:23">
      <c r="U5254" s="233">
        <f t="shared" si="82"/>
        <v>45047</v>
      </c>
      <c r="V5254" s="238">
        <v>45065</v>
      </c>
      <c r="W5254" s="1">
        <v>4521.6400000000003</v>
      </c>
    </row>
    <row r="5255" spans="21:23">
      <c r="U5255" s="233">
        <f t="shared" si="82"/>
        <v>45047</v>
      </c>
      <c r="V5255" s="238">
        <v>45066</v>
      </c>
      <c r="W5255" s="1">
        <v>4528.67</v>
      </c>
    </row>
    <row r="5256" spans="21:23">
      <c r="U5256" s="233">
        <f t="shared" si="82"/>
        <v>45047</v>
      </c>
      <c r="V5256" s="238">
        <v>45067</v>
      </c>
      <c r="W5256" s="1">
        <v>4528.67</v>
      </c>
    </row>
    <row r="5257" spans="21:23">
      <c r="U5257" s="233">
        <f t="shared" si="82"/>
        <v>45047</v>
      </c>
      <c r="V5257" s="238">
        <v>45068</v>
      </c>
      <c r="W5257" s="1">
        <v>4528.67</v>
      </c>
    </row>
    <row r="5258" spans="21:23">
      <c r="U5258" s="233">
        <f t="shared" si="82"/>
        <v>45047</v>
      </c>
      <c r="V5258" s="238">
        <v>45069</v>
      </c>
      <c r="W5258" s="1">
        <v>4528.67</v>
      </c>
    </row>
    <row r="5259" spans="21:23">
      <c r="U5259" s="233">
        <f t="shared" si="82"/>
        <v>45047</v>
      </c>
      <c r="V5259" s="238">
        <v>45070</v>
      </c>
      <c r="W5259" s="1">
        <v>4501.8100000000004</v>
      </c>
    </row>
    <row r="5260" spans="21:23">
      <c r="U5260" s="233">
        <f t="shared" si="82"/>
        <v>45047</v>
      </c>
      <c r="V5260" s="238">
        <v>45071</v>
      </c>
      <c r="W5260" s="1">
        <v>4448.93</v>
      </c>
    </row>
    <row r="5261" spans="21:23">
      <c r="U5261" s="233">
        <f t="shared" si="82"/>
        <v>45047</v>
      </c>
      <c r="V5261" s="238">
        <v>45072</v>
      </c>
      <c r="W5261" s="1">
        <v>4470.83</v>
      </c>
    </row>
    <row r="5262" spans="21:23">
      <c r="U5262" s="233">
        <f t="shared" si="82"/>
        <v>45047</v>
      </c>
      <c r="V5262" s="238">
        <v>45073</v>
      </c>
      <c r="W5262" s="1">
        <v>4461.66</v>
      </c>
    </row>
    <row r="5263" spans="21:23">
      <c r="U5263" s="233">
        <f t="shared" si="82"/>
        <v>45047</v>
      </c>
      <c r="V5263" s="238">
        <v>45074</v>
      </c>
      <c r="W5263" s="1">
        <v>4461.66</v>
      </c>
    </row>
    <row r="5264" spans="21:23">
      <c r="U5264" s="233">
        <f t="shared" si="82"/>
        <v>45047</v>
      </c>
      <c r="V5264" s="238">
        <v>45075</v>
      </c>
      <c r="W5264" s="1">
        <v>4461.66</v>
      </c>
    </row>
    <row r="5265" spans="21:23">
      <c r="U5265" s="233">
        <f t="shared" si="82"/>
        <v>45047</v>
      </c>
      <c r="V5265" s="238">
        <v>45076</v>
      </c>
      <c r="W5265" s="1">
        <v>4461.66</v>
      </c>
    </row>
    <row r="5266" spans="21:23">
      <c r="U5266" s="233">
        <f t="shared" si="82"/>
        <v>45047</v>
      </c>
      <c r="V5266" s="238">
        <v>45077</v>
      </c>
      <c r="W5266" s="1">
        <v>4408.6499999999996</v>
      </c>
    </row>
    <row r="5267" spans="21:23">
      <c r="U5267" s="233">
        <f t="shared" si="82"/>
        <v>45078</v>
      </c>
      <c r="V5267" s="238">
        <v>45078</v>
      </c>
      <c r="W5267" s="1">
        <v>4434.09</v>
      </c>
    </row>
    <row r="5268" spans="21:23">
      <c r="U5268" s="233">
        <f t="shared" si="82"/>
        <v>45078</v>
      </c>
      <c r="V5268" s="238">
        <v>45079</v>
      </c>
      <c r="W5268" s="1">
        <v>4410.49</v>
      </c>
    </row>
    <row r="5269" spans="21:23">
      <c r="U5269" s="233">
        <f t="shared" si="82"/>
        <v>45078</v>
      </c>
      <c r="V5269" s="238">
        <v>45080</v>
      </c>
      <c r="W5269" s="1">
        <v>4355.8</v>
      </c>
    </row>
    <row r="5270" spans="21:23">
      <c r="U5270" s="233">
        <f t="shared" si="82"/>
        <v>45078</v>
      </c>
      <c r="V5270" s="238">
        <v>45081</v>
      </c>
      <c r="W5270" s="1">
        <v>4355.8</v>
      </c>
    </row>
    <row r="5271" spans="21:23">
      <c r="U5271" s="233">
        <f t="shared" si="82"/>
        <v>45078</v>
      </c>
      <c r="V5271" s="238">
        <v>45082</v>
      </c>
      <c r="W5271" s="1">
        <v>4355.8</v>
      </c>
    </row>
    <row r="5272" spans="21:23">
      <c r="U5272" s="233">
        <f t="shared" si="82"/>
        <v>45078</v>
      </c>
      <c r="V5272" s="238">
        <v>45083</v>
      </c>
      <c r="W5272" s="1">
        <v>4307.0200000000004</v>
      </c>
    </row>
    <row r="5273" spans="21:23">
      <c r="U5273" s="233">
        <f t="shared" si="82"/>
        <v>45078</v>
      </c>
      <c r="V5273" s="238">
        <v>45084</v>
      </c>
      <c r="W5273" s="1">
        <v>4245</v>
      </c>
    </row>
    <row r="5274" spans="21:23">
      <c r="U5274" s="233">
        <f t="shared" si="82"/>
        <v>45078</v>
      </c>
      <c r="V5274" s="238">
        <v>45085</v>
      </c>
      <c r="W5274" s="1">
        <v>4209.1400000000003</v>
      </c>
    </row>
    <row r="5275" spans="21:23">
      <c r="U5275" s="233">
        <f t="shared" si="82"/>
        <v>45078</v>
      </c>
      <c r="V5275" s="238">
        <v>45086</v>
      </c>
      <c r="W5275" s="1">
        <v>4179.9799999999996</v>
      </c>
    </row>
    <row r="5276" spans="21:23">
      <c r="U5276" s="233">
        <f t="shared" si="82"/>
        <v>45078</v>
      </c>
      <c r="V5276" s="238">
        <v>45087</v>
      </c>
      <c r="W5276" s="1">
        <v>4173.66</v>
      </c>
    </row>
    <row r="5277" spans="21:23">
      <c r="U5277" s="233">
        <f t="shared" si="82"/>
        <v>45078</v>
      </c>
      <c r="V5277" s="238">
        <v>45088</v>
      </c>
      <c r="W5277" s="1">
        <v>4173.66</v>
      </c>
    </row>
    <row r="5278" spans="21:23">
      <c r="U5278" s="233">
        <f t="shared" si="82"/>
        <v>45078</v>
      </c>
      <c r="V5278" s="238">
        <v>45089</v>
      </c>
      <c r="W5278" s="1">
        <v>4173.66</v>
      </c>
    </row>
    <row r="5279" spans="21:23">
      <c r="U5279" s="233">
        <f t="shared" si="82"/>
        <v>45078</v>
      </c>
      <c r="V5279" s="238">
        <v>45090</v>
      </c>
      <c r="W5279" s="1">
        <v>4173.66</v>
      </c>
    </row>
    <row r="5280" spans="21:23">
      <c r="U5280" s="233">
        <f t="shared" si="82"/>
        <v>45078</v>
      </c>
      <c r="V5280" s="238">
        <v>45091</v>
      </c>
      <c r="W5280" s="1">
        <v>4186.3</v>
      </c>
    </row>
    <row r="5281" spans="21:23">
      <c r="U5281" s="233">
        <f t="shared" si="82"/>
        <v>45078</v>
      </c>
      <c r="V5281" s="238">
        <v>45092</v>
      </c>
      <c r="W5281" s="1">
        <v>4182.33</v>
      </c>
    </row>
    <row r="5282" spans="21:23">
      <c r="U5282" s="233">
        <f t="shared" si="82"/>
        <v>45078</v>
      </c>
      <c r="V5282" s="238">
        <v>45093</v>
      </c>
      <c r="W5282" s="1">
        <v>4164.66</v>
      </c>
    </row>
    <row r="5283" spans="21:23">
      <c r="U5283" s="233">
        <f t="shared" si="82"/>
        <v>45078</v>
      </c>
      <c r="V5283" s="238">
        <v>45094</v>
      </c>
      <c r="W5283" s="1">
        <v>4145.72</v>
      </c>
    </row>
    <row r="5284" spans="21:23">
      <c r="U5284" s="233">
        <f t="shared" si="82"/>
        <v>45078</v>
      </c>
      <c r="V5284" s="238">
        <v>45095</v>
      </c>
      <c r="W5284" s="1">
        <v>4145.72</v>
      </c>
    </row>
    <row r="5285" spans="21:23">
      <c r="U5285" s="233">
        <f t="shared" si="82"/>
        <v>45078</v>
      </c>
      <c r="V5285" s="238">
        <v>45096</v>
      </c>
      <c r="W5285" s="1">
        <v>4145.72</v>
      </c>
    </row>
    <row r="5286" spans="21:23">
      <c r="U5286" s="233">
        <f t="shared" si="82"/>
        <v>45078</v>
      </c>
      <c r="V5286" s="238">
        <v>45097</v>
      </c>
      <c r="W5286" s="1">
        <v>4145.72</v>
      </c>
    </row>
    <row r="5287" spans="21:23">
      <c r="U5287" s="233">
        <f t="shared" si="82"/>
        <v>45078</v>
      </c>
      <c r="V5287" s="238">
        <v>45098</v>
      </c>
      <c r="W5287" s="1">
        <v>4149.18</v>
      </c>
    </row>
    <row r="5288" spans="21:23">
      <c r="U5288" s="233">
        <f t="shared" si="82"/>
        <v>45078</v>
      </c>
      <c r="V5288" s="238">
        <v>45099</v>
      </c>
      <c r="W5288" s="1">
        <v>4158.21</v>
      </c>
    </row>
    <row r="5289" spans="21:23">
      <c r="U5289" s="233">
        <f t="shared" si="82"/>
        <v>45078</v>
      </c>
      <c r="V5289" s="238">
        <v>45100</v>
      </c>
      <c r="W5289" s="1">
        <v>4114.3900000000003</v>
      </c>
    </row>
    <row r="5290" spans="21:23">
      <c r="U5290" s="233">
        <f t="shared" si="82"/>
        <v>45078</v>
      </c>
      <c r="V5290" s="238">
        <v>45101</v>
      </c>
      <c r="W5290" s="1">
        <v>4168.88</v>
      </c>
    </row>
    <row r="5291" spans="21:23">
      <c r="U5291" s="233">
        <f t="shared" si="82"/>
        <v>45078</v>
      </c>
      <c r="V5291" s="238">
        <v>45102</v>
      </c>
      <c r="W5291" s="1">
        <v>4168.88</v>
      </c>
    </row>
    <row r="5292" spans="21:23">
      <c r="U5292" s="233">
        <f t="shared" si="82"/>
        <v>45078</v>
      </c>
      <c r="V5292" s="238">
        <v>45103</v>
      </c>
      <c r="W5292" s="1">
        <v>4168.88</v>
      </c>
    </row>
    <row r="5293" spans="21:23">
      <c r="U5293" s="233">
        <f t="shared" si="82"/>
        <v>45078</v>
      </c>
      <c r="V5293" s="238">
        <v>45104</v>
      </c>
      <c r="W5293" s="1">
        <v>4172.33</v>
      </c>
    </row>
    <row r="5294" spans="21:23">
      <c r="U5294" s="233">
        <f t="shared" si="82"/>
        <v>45078</v>
      </c>
      <c r="V5294" s="238">
        <v>45105</v>
      </c>
      <c r="W5294" s="1">
        <v>4152.4799999999996</v>
      </c>
    </row>
    <row r="5295" spans="21:23">
      <c r="U5295" s="233">
        <f t="shared" si="82"/>
        <v>45078</v>
      </c>
      <c r="V5295" s="238">
        <v>45106</v>
      </c>
      <c r="W5295" s="1">
        <v>4169.6000000000004</v>
      </c>
    </row>
    <row r="5296" spans="21:23">
      <c r="U5296" s="233">
        <f t="shared" si="82"/>
        <v>45078</v>
      </c>
      <c r="V5296" s="238">
        <v>45107</v>
      </c>
      <c r="W5296" s="1">
        <v>4191.28</v>
      </c>
    </row>
    <row r="5297" spans="21:23">
      <c r="U5297" s="233">
        <f t="shared" si="82"/>
        <v>45108</v>
      </c>
      <c r="V5297" s="238">
        <v>45108</v>
      </c>
      <c r="W5297" s="1">
        <v>4177.58</v>
      </c>
    </row>
    <row r="5298" spans="21:23">
      <c r="U5298" s="233">
        <f t="shared" si="82"/>
        <v>45108</v>
      </c>
      <c r="V5298" s="238">
        <v>45109</v>
      </c>
      <c r="W5298" s="1">
        <v>4177.58</v>
      </c>
    </row>
    <row r="5299" spans="21:23">
      <c r="U5299" s="233">
        <f t="shared" si="82"/>
        <v>45108</v>
      </c>
      <c r="V5299" s="238">
        <v>45110</v>
      </c>
      <c r="W5299" s="1">
        <v>4177.58</v>
      </c>
    </row>
    <row r="5300" spans="21:23">
      <c r="U5300" s="233">
        <f t="shared" si="82"/>
        <v>45108</v>
      </c>
      <c r="V5300" s="238">
        <v>45111</v>
      </c>
      <c r="W5300" s="1">
        <v>4177.58</v>
      </c>
    </row>
    <row r="5301" spans="21:23">
      <c r="U5301" s="233">
        <f t="shared" si="82"/>
        <v>45108</v>
      </c>
      <c r="V5301" s="238">
        <v>45112</v>
      </c>
      <c r="W5301" s="1">
        <v>4177.58</v>
      </c>
    </row>
    <row r="5302" spans="21:23">
      <c r="U5302" s="233">
        <f t="shared" si="82"/>
        <v>45108</v>
      </c>
      <c r="V5302" s="238">
        <v>45113</v>
      </c>
      <c r="W5302" s="1">
        <v>4128.08</v>
      </c>
    </row>
    <row r="5303" spans="21:23">
      <c r="U5303" s="233">
        <f t="shared" si="82"/>
        <v>45108</v>
      </c>
      <c r="V5303" s="238">
        <v>45114</v>
      </c>
      <c r="W5303" s="1">
        <v>4195.93</v>
      </c>
    </row>
    <row r="5304" spans="21:23">
      <c r="U5304" s="233">
        <f t="shared" si="82"/>
        <v>45108</v>
      </c>
      <c r="V5304" s="238">
        <v>45115</v>
      </c>
      <c r="W5304" s="1">
        <v>4189.96</v>
      </c>
    </row>
    <row r="5305" spans="21:23">
      <c r="U5305" s="233">
        <f t="shared" si="82"/>
        <v>45108</v>
      </c>
      <c r="V5305" s="238">
        <v>45116</v>
      </c>
      <c r="W5305" s="1">
        <v>4189.96</v>
      </c>
    </row>
    <row r="5306" spans="21:23">
      <c r="U5306" s="233">
        <f t="shared" si="82"/>
        <v>45108</v>
      </c>
      <c r="V5306" s="238">
        <v>45117</v>
      </c>
      <c r="W5306" s="1">
        <v>4189.96</v>
      </c>
    </row>
    <row r="5307" spans="21:23">
      <c r="U5307" s="233">
        <f t="shared" si="82"/>
        <v>45108</v>
      </c>
      <c r="V5307" s="238">
        <v>45118</v>
      </c>
      <c r="W5307" s="1">
        <v>4154.0600000000004</v>
      </c>
    </row>
    <row r="5308" spans="21:23">
      <c r="U5308" s="233">
        <f t="shared" si="82"/>
        <v>45108</v>
      </c>
      <c r="V5308" s="238">
        <v>45119</v>
      </c>
      <c r="W5308" s="1">
        <v>4193.59</v>
      </c>
    </row>
    <row r="5309" spans="21:23">
      <c r="U5309" s="233">
        <f t="shared" si="82"/>
        <v>45108</v>
      </c>
      <c r="V5309" s="238">
        <v>45120</v>
      </c>
      <c r="W5309" s="1">
        <v>4128.67</v>
      </c>
    </row>
    <row r="5310" spans="21:23">
      <c r="U5310" s="233">
        <f t="shared" si="82"/>
        <v>45108</v>
      </c>
      <c r="V5310" s="238">
        <v>45121</v>
      </c>
      <c r="W5310" s="1">
        <v>4102.13</v>
      </c>
    </row>
    <row r="5311" spans="21:23">
      <c r="U5311" s="233">
        <f t="shared" si="82"/>
        <v>45108</v>
      </c>
      <c r="V5311" s="238">
        <v>45122</v>
      </c>
      <c r="W5311" s="1">
        <v>4089.3</v>
      </c>
    </row>
    <row r="5312" spans="21:23">
      <c r="U5312" s="233">
        <f t="shared" si="82"/>
        <v>45108</v>
      </c>
      <c r="V5312" s="238">
        <v>45123</v>
      </c>
      <c r="W5312" s="1">
        <v>4089.3</v>
      </c>
    </row>
    <row r="5313" spans="21:23">
      <c r="U5313" s="233">
        <f t="shared" si="82"/>
        <v>45108</v>
      </c>
      <c r="V5313" s="238">
        <v>45124</v>
      </c>
      <c r="W5313" s="1">
        <v>4089.3</v>
      </c>
    </row>
    <row r="5314" spans="21:23">
      <c r="U5314" s="233">
        <f t="shared" si="82"/>
        <v>45108</v>
      </c>
      <c r="V5314" s="238">
        <v>45125</v>
      </c>
      <c r="W5314" s="1">
        <v>4069.39</v>
      </c>
    </row>
    <row r="5315" spans="21:23">
      <c r="U5315" s="233">
        <f t="shared" ref="U5315:U5378" si="83">+DATE(YEAR(V5315),MONTH(V5315),1)</f>
        <v>45108</v>
      </c>
      <c r="V5315" s="238">
        <v>45126</v>
      </c>
      <c r="W5315" s="1">
        <v>3991.15</v>
      </c>
    </row>
    <row r="5316" spans="21:23">
      <c r="U5316" s="233">
        <f t="shared" si="83"/>
        <v>45108</v>
      </c>
      <c r="V5316" s="238">
        <v>45127</v>
      </c>
      <c r="W5316" s="1">
        <v>3980.2</v>
      </c>
    </row>
    <row r="5317" spans="21:23">
      <c r="U5317" s="233">
        <f t="shared" si="83"/>
        <v>45108</v>
      </c>
      <c r="V5317" s="238">
        <v>45128</v>
      </c>
      <c r="W5317" s="1">
        <v>3980.2</v>
      </c>
    </row>
    <row r="5318" spans="21:23">
      <c r="U5318" s="233">
        <f t="shared" si="83"/>
        <v>45108</v>
      </c>
      <c r="V5318" s="238">
        <v>45129</v>
      </c>
      <c r="W5318" s="1">
        <v>3971.38</v>
      </c>
    </row>
    <row r="5319" spans="21:23">
      <c r="U5319" s="233">
        <f t="shared" si="83"/>
        <v>45108</v>
      </c>
      <c r="V5319" s="238">
        <v>45130</v>
      </c>
      <c r="W5319" s="1">
        <v>3971.38</v>
      </c>
    </row>
    <row r="5320" spans="21:23">
      <c r="U5320" s="233">
        <f t="shared" si="83"/>
        <v>45108</v>
      </c>
      <c r="V5320" s="238">
        <v>45131</v>
      </c>
      <c r="W5320" s="1">
        <v>3971.38</v>
      </c>
    </row>
    <row r="5321" spans="21:23">
      <c r="U5321" s="233">
        <f t="shared" si="83"/>
        <v>45108</v>
      </c>
      <c r="V5321" s="238">
        <v>45132</v>
      </c>
      <c r="W5321" s="1">
        <v>3950.58</v>
      </c>
    </row>
    <row r="5322" spans="21:23">
      <c r="U5322" s="233">
        <f t="shared" si="83"/>
        <v>45108</v>
      </c>
      <c r="V5322" s="238">
        <v>45133</v>
      </c>
      <c r="W5322" s="1">
        <v>3978.83</v>
      </c>
    </row>
    <row r="5323" spans="21:23">
      <c r="U5323" s="233">
        <f t="shared" si="83"/>
        <v>45108</v>
      </c>
      <c r="V5323" s="238">
        <v>45134</v>
      </c>
      <c r="W5323" s="1">
        <v>3951.1</v>
      </c>
    </row>
    <row r="5324" spans="21:23">
      <c r="U5324" s="233">
        <f t="shared" si="83"/>
        <v>45108</v>
      </c>
      <c r="V5324" s="238">
        <v>45135</v>
      </c>
      <c r="W5324" s="1">
        <v>3932.04</v>
      </c>
    </row>
    <row r="5325" spans="21:23">
      <c r="U5325" s="233">
        <f t="shared" si="83"/>
        <v>45108</v>
      </c>
      <c r="V5325" s="238">
        <v>45136</v>
      </c>
      <c r="W5325" s="1">
        <v>3923.49</v>
      </c>
    </row>
    <row r="5326" spans="21:23">
      <c r="U5326" s="233">
        <f t="shared" si="83"/>
        <v>45108</v>
      </c>
      <c r="V5326" s="238">
        <v>45137</v>
      </c>
      <c r="W5326" s="1">
        <v>3923.49</v>
      </c>
    </row>
    <row r="5327" spans="21:23">
      <c r="U5327" s="233">
        <f t="shared" si="83"/>
        <v>45108</v>
      </c>
      <c r="V5327" s="238">
        <v>45138</v>
      </c>
      <c r="W5327" s="1">
        <v>3923.49</v>
      </c>
    </row>
    <row r="5328" spans="21:23">
      <c r="U5328" s="233">
        <f t="shared" si="83"/>
        <v>45139</v>
      </c>
      <c r="V5328" s="238">
        <v>45139</v>
      </c>
      <c r="W5328" s="1">
        <v>3898.48</v>
      </c>
    </row>
    <row r="5329" spans="21:23">
      <c r="U5329" s="233">
        <f t="shared" si="83"/>
        <v>45139</v>
      </c>
      <c r="V5329" s="238">
        <v>45140</v>
      </c>
      <c r="W5329" s="1">
        <v>4007.44</v>
      </c>
    </row>
    <row r="5330" spans="21:23">
      <c r="U5330" s="233">
        <f t="shared" si="83"/>
        <v>45139</v>
      </c>
      <c r="V5330" s="238">
        <v>45141</v>
      </c>
      <c r="W5330" s="1">
        <v>4056.99</v>
      </c>
    </row>
    <row r="5331" spans="21:23">
      <c r="U5331" s="233">
        <f t="shared" si="83"/>
        <v>45139</v>
      </c>
      <c r="V5331" s="238">
        <v>45142</v>
      </c>
      <c r="W5331" s="1">
        <v>4144.79</v>
      </c>
    </row>
    <row r="5332" spans="21:23">
      <c r="U5332" s="233">
        <f t="shared" si="83"/>
        <v>45139</v>
      </c>
      <c r="V5332" s="238">
        <v>45143</v>
      </c>
      <c r="W5332" s="1">
        <v>4077.9</v>
      </c>
    </row>
    <row r="5333" spans="21:23">
      <c r="U5333" s="233">
        <f t="shared" si="83"/>
        <v>45139</v>
      </c>
      <c r="V5333" s="238">
        <v>45144</v>
      </c>
      <c r="W5333" s="1">
        <v>4077.9</v>
      </c>
    </row>
    <row r="5334" spans="21:23">
      <c r="U5334" s="233">
        <f t="shared" si="83"/>
        <v>45139</v>
      </c>
      <c r="V5334" s="238">
        <v>45145</v>
      </c>
      <c r="W5334" s="1">
        <v>4077.9</v>
      </c>
    </row>
    <row r="5335" spans="21:23">
      <c r="U5335" s="233">
        <f t="shared" si="83"/>
        <v>45139</v>
      </c>
      <c r="V5335" s="238">
        <v>45146</v>
      </c>
      <c r="W5335" s="1">
        <v>4077.9</v>
      </c>
    </row>
    <row r="5336" spans="21:23">
      <c r="U5336" s="233">
        <f t="shared" si="83"/>
        <v>45139</v>
      </c>
      <c r="V5336" s="238">
        <v>45147</v>
      </c>
      <c r="W5336" s="1">
        <v>4076.46</v>
      </c>
    </row>
    <row r="5337" spans="21:23">
      <c r="U5337" s="233">
        <f t="shared" si="83"/>
        <v>45139</v>
      </c>
      <c r="V5337" s="238">
        <v>45148</v>
      </c>
      <c r="W5337" s="1">
        <v>4031.65</v>
      </c>
    </row>
    <row r="5338" spans="21:23">
      <c r="U5338" s="233">
        <f t="shared" si="83"/>
        <v>45139</v>
      </c>
      <c r="V5338" s="238">
        <v>45149</v>
      </c>
      <c r="W5338" s="1">
        <v>3955.23</v>
      </c>
    </row>
    <row r="5339" spans="21:23">
      <c r="U5339" s="233">
        <f t="shared" si="83"/>
        <v>45139</v>
      </c>
      <c r="V5339" s="238">
        <v>45150</v>
      </c>
      <c r="W5339" s="1">
        <v>3973.41</v>
      </c>
    </row>
    <row r="5340" spans="21:23">
      <c r="U5340" s="233">
        <f t="shared" si="83"/>
        <v>45139</v>
      </c>
      <c r="V5340" s="238">
        <v>45151</v>
      </c>
      <c r="W5340" s="1">
        <v>3973.41</v>
      </c>
    </row>
    <row r="5341" spans="21:23">
      <c r="U5341" s="233">
        <f t="shared" si="83"/>
        <v>45139</v>
      </c>
      <c r="V5341" s="238">
        <v>45152</v>
      </c>
      <c r="W5341" s="1">
        <v>3973.41</v>
      </c>
    </row>
    <row r="5342" spans="21:23">
      <c r="U5342" s="233">
        <f t="shared" si="83"/>
        <v>45139</v>
      </c>
      <c r="V5342" s="238">
        <v>45153</v>
      </c>
      <c r="W5342" s="1">
        <v>4029.95</v>
      </c>
    </row>
    <row r="5343" spans="21:23">
      <c r="U5343" s="233">
        <f t="shared" si="83"/>
        <v>45139</v>
      </c>
      <c r="V5343" s="238">
        <v>45154</v>
      </c>
      <c r="W5343" s="1">
        <v>4096.08</v>
      </c>
    </row>
    <row r="5344" spans="21:23">
      <c r="U5344" s="233">
        <f t="shared" si="83"/>
        <v>45139</v>
      </c>
      <c r="V5344" s="238">
        <v>45155</v>
      </c>
      <c r="W5344" s="1">
        <v>4130.33</v>
      </c>
    </row>
    <row r="5345" spans="21:23">
      <c r="U5345" s="233">
        <f t="shared" si="83"/>
        <v>45139</v>
      </c>
      <c r="V5345" s="238">
        <v>45156</v>
      </c>
      <c r="W5345" s="1">
        <v>4093.96</v>
      </c>
    </row>
    <row r="5346" spans="21:23">
      <c r="U5346" s="233">
        <f t="shared" si="83"/>
        <v>45139</v>
      </c>
      <c r="V5346" s="238">
        <v>45157</v>
      </c>
      <c r="W5346" s="1">
        <v>4124.04</v>
      </c>
    </row>
    <row r="5347" spans="21:23">
      <c r="U5347" s="233">
        <f t="shared" si="83"/>
        <v>45139</v>
      </c>
      <c r="V5347" s="238">
        <v>45158</v>
      </c>
      <c r="W5347" s="1">
        <v>4124.04</v>
      </c>
    </row>
    <row r="5348" spans="21:23">
      <c r="U5348" s="233">
        <f t="shared" si="83"/>
        <v>45139</v>
      </c>
      <c r="V5348" s="238">
        <v>45159</v>
      </c>
      <c r="W5348" s="1">
        <v>4124.04</v>
      </c>
    </row>
    <row r="5349" spans="21:23">
      <c r="U5349" s="233">
        <f t="shared" si="83"/>
        <v>45139</v>
      </c>
      <c r="V5349" s="238">
        <v>45160</v>
      </c>
      <c r="W5349" s="1">
        <v>4124.04</v>
      </c>
    </row>
    <row r="5350" spans="21:23">
      <c r="U5350" s="233">
        <f t="shared" si="83"/>
        <v>45139</v>
      </c>
      <c r="V5350" s="238">
        <v>45161</v>
      </c>
      <c r="W5350" s="1">
        <v>4120.07</v>
      </c>
    </row>
    <row r="5351" spans="21:23">
      <c r="U5351" s="233">
        <f t="shared" si="83"/>
        <v>45139</v>
      </c>
      <c r="V5351" s="238">
        <v>45162</v>
      </c>
      <c r="W5351" s="1">
        <v>4085.89</v>
      </c>
    </row>
    <row r="5352" spans="21:23">
      <c r="U5352" s="233">
        <f t="shared" si="83"/>
        <v>45139</v>
      </c>
      <c r="V5352" s="238">
        <v>45163</v>
      </c>
      <c r="W5352" s="1">
        <v>4076.9</v>
      </c>
    </row>
    <row r="5353" spans="21:23">
      <c r="U5353" s="233">
        <f t="shared" si="83"/>
        <v>45139</v>
      </c>
      <c r="V5353" s="238">
        <v>45164</v>
      </c>
      <c r="W5353" s="1">
        <v>4117.78</v>
      </c>
    </row>
    <row r="5354" spans="21:23">
      <c r="U5354" s="233">
        <f t="shared" si="83"/>
        <v>45139</v>
      </c>
      <c r="V5354" s="238">
        <v>45165</v>
      </c>
      <c r="W5354" s="1">
        <v>4117.78</v>
      </c>
    </row>
    <row r="5355" spans="21:23">
      <c r="U5355" s="233">
        <f t="shared" si="83"/>
        <v>45139</v>
      </c>
      <c r="V5355" s="238">
        <v>45166</v>
      </c>
      <c r="W5355" s="1">
        <v>4117.78</v>
      </c>
    </row>
    <row r="5356" spans="21:23">
      <c r="U5356" s="233">
        <f t="shared" si="83"/>
        <v>45139</v>
      </c>
      <c r="V5356" s="238">
        <v>45167</v>
      </c>
      <c r="W5356" s="1">
        <v>4111.5200000000004</v>
      </c>
    </row>
    <row r="5357" spans="21:23">
      <c r="U5357" s="233">
        <f t="shared" si="83"/>
        <v>45139</v>
      </c>
      <c r="V5357" s="238">
        <v>45168</v>
      </c>
      <c r="W5357" s="1">
        <v>4110.08</v>
      </c>
    </row>
    <row r="5358" spans="21:23">
      <c r="U5358" s="233">
        <f t="shared" si="83"/>
        <v>45139</v>
      </c>
      <c r="V5358" s="238">
        <v>45169</v>
      </c>
      <c r="W5358" s="1">
        <v>4085.33</v>
      </c>
    </row>
    <row r="5359" spans="21:23">
      <c r="U5359" s="233">
        <f t="shared" si="83"/>
        <v>45170</v>
      </c>
      <c r="V5359" s="238">
        <v>45170</v>
      </c>
      <c r="W5359" s="1">
        <v>4099.2</v>
      </c>
    </row>
    <row r="5360" spans="21:23">
      <c r="U5360" s="233">
        <f t="shared" si="83"/>
        <v>45170</v>
      </c>
      <c r="V5360" s="238">
        <v>45171</v>
      </c>
      <c r="W5360" s="1">
        <v>4063.36</v>
      </c>
    </row>
    <row r="5361" spans="21:23">
      <c r="U5361" s="233">
        <f t="shared" si="83"/>
        <v>45170</v>
      </c>
      <c r="V5361" s="238">
        <v>45172</v>
      </c>
      <c r="W5361" s="1">
        <v>4063.36</v>
      </c>
    </row>
    <row r="5362" spans="21:23">
      <c r="U5362" s="233">
        <f t="shared" si="83"/>
        <v>45170</v>
      </c>
      <c r="V5362" s="238">
        <v>45173</v>
      </c>
      <c r="W5362" s="1">
        <v>4063.36</v>
      </c>
    </row>
    <row r="5363" spans="21:23">
      <c r="U5363" s="233">
        <f t="shared" si="83"/>
        <v>45170</v>
      </c>
      <c r="V5363" s="238">
        <v>45174</v>
      </c>
      <c r="W5363" s="1">
        <v>4063.36</v>
      </c>
    </row>
    <row r="5364" spans="21:23">
      <c r="U5364" s="233">
        <f t="shared" si="83"/>
        <v>45170</v>
      </c>
      <c r="V5364" s="238">
        <v>45175</v>
      </c>
      <c r="W5364" s="1">
        <v>4089.46</v>
      </c>
    </row>
    <row r="5365" spans="21:23">
      <c r="U5365" s="233">
        <f t="shared" si="83"/>
        <v>45170</v>
      </c>
      <c r="V5365" s="238">
        <v>45176</v>
      </c>
      <c r="W5365" s="1">
        <v>4093.04</v>
      </c>
    </row>
    <row r="5366" spans="21:23">
      <c r="U5366" s="233">
        <f t="shared" si="83"/>
        <v>45170</v>
      </c>
      <c r="V5366" s="238">
        <v>45177</v>
      </c>
      <c r="W5366" s="1">
        <v>4045.83</v>
      </c>
    </row>
    <row r="5367" spans="21:23">
      <c r="U5367" s="233">
        <f t="shared" si="83"/>
        <v>45170</v>
      </c>
      <c r="V5367" s="238">
        <v>45178</v>
      </c>
      <c r="W5367" s="1">
        <v>4012.26</v>
      </c>
    </row>
    <row r="5368" spans="21:23">
      <c r="U5368" s="233">
        <f t="shared" si="83"/>
        <v>45170</v>
      </c>
      <c r="V5368" s="238">
        <v>45179</v>
      </c>
      <c r="W5368" s="1">
        <v>4012.26</v>
      </c>
    </row>
    <row r="5369" spans="21:23">
      <c r="U5369" s="233">
        <f t="shared" si="83"/>
        <v>45170</v>
      </c>
      <c r="V5369" s="238">
        <v>45180</v>
      </c>
      <c r="W5369" s="1">
        <v>4012.26</v>
      </c>
    </row>
    <row r="5370" spans="21:23">
      <c r="U5370" s="233">
        <f t="shared" si="83"/>
        <v>45170</v>
      </c>
      <c r="V5370" s="238">
        <v>45181</v>
      </c>
      <c r="W5370" s="1">
        <v>3997.74</v>
      </c>
    </row>
    <row r="5371" spans="21:23">
      <c r="U5371" s="233">
        <f t="shared" si="83"/>
        <v>45170</v>
      </c>
      <c r="V5371" s="238">
        <v>45182</v>
      </c>
      <c r="W5371" s="1">
        <v>3993.53</v>
      </c>
    </row>
    <row r="5372" spans="21:23">
      <c r="U5372" s="233">
        <f t="shared" si="83"/>
        <v>45170</v>
      </c>
      <c r="V5372" s="238">
        <v>45183</v>
      </c>
      <c r="W5372" s="1">
        <v>3950.92</v>
      </c>
    </row>
    <row r="5373" spans="21:23">
      <c r="U5373" s="233">
        <f t="shared" si="83"/>
        <v>45170</v>
      </c>
      <c r="V5373" s="238">
        <v>45184</v>
      </c>
      <c r="W5373" s="1">
        <v>3926.59</v>
      </c>
    </row>
    <row r="5374" spans="21:23">
      <c r="U5374" s="233">
        <f t="shared" si="83"/>
        <v>45170</v>
      </c>
      <c r="V5374" s="238">
        <v>45185</v>
      </c>
      <c r="W5374" s="1">
        <v>3928.28</v>
      </c>
    </row>
    <row r="5375" spans="21:23">
      <c r="U5375" s="233">
        <f t="shared" si="83"/>
        <v>45170</v>
      </c>
      <c r="V5375" s="238">
        <v>45186</v>
      </c>
      <c r="W5375" s="1">
        <v>3928.28</v>
      </c>
    </row>
    <row r="5376" spans="21:23">
      <c r="U5376" s="233">
        <f t="shared" si="83"/>
        <v>45170</v>
      </c>
      <c r="V5376" s="238">
        <v>45187</v>
      </c>
      <c r="W5376" s="1">
        <v>3928.28</v>
      </c>
    </row>
    <row r="5377" spans="21:23">
      <c r="U5377" s="233">
        <f t="shared" si="83"/>
        <v>45170</v>
      </c>
      <c r="V5377" s="238">
        <v>45188</v>
      </c>
      <c r="W5377" s="1">
        <v>3905.95</v>
      </c>
    </row>
    <row r="5378" spans="21:23">
      <c r="U5378" s="233">
        <f t="shared" si="83"/>
        <v>45170</v>
      </c>
      <c r="V5378" s="238">
        <v>45189</v>
      </c>
      <c r="W5378" s="1">
        <v>3902.54</v>
      </c>
    </row>
    <row r="5379" spans="21:23">
      <c r="U5379" s="233">
        <f t="shared" ref="U5379:U5442" si="84">+DATE(YEAR(V5379),MONTH(V5379),1)</f>
        <v>45170</v>
      </c>
      <c r="V5379" s="238">
        <v>45190</v>
      </c>
      <c r="W5379" s="1">
        <v>3907.21</v>
      </c>
    </row>
    <row r="5380" spans="21:23">
      <c r="U5380" s="233">
        <f t="shared" si="84"/>
        <v>45170</v>
      </c>
      <c r="V5380" s="238">
        <v>45191</v>
      </c>
      <c r="W5380" s="1">
        <v>3948.25</v>
      </c>
    </row>
    <row r="5381" spans="21:23">
      <c r="U5381" s="233">
        <f t="shared" si="84"/>
        <v>45170</v>
      </c>
      <c r="V5381" s="238">
        <v>45192</v>
      </c>
      <c r="W5381" s="1">
        <v>3948.7</v>
      </c>
    </row>
    <row r="5382" spans="21:23">
      <c r="U5382" s="233">
        <f t="shared" si="84"/>
        <v>45170</v>
      </c>
      <c r="V5382" s="238">
        <v>45193</v>
      </c>
      <c r="W5382" s="1">
        <v>3948.7</v>
      </c>
    </row>
    <row r="5383" spans="21:23">
      <c r="U5383" s="233">
        <f t="shared" si="84"/>
        <v>45170</v>
      </c>
      <c r="V5383" s="238">
        <v>45194</v>
      </c>
      <c r="W5383" s="1">
        <v>3948.7</v>
      </c>
    </row>
    <row r="5384" spans="21:23">
      <c r="U5384" s="233">
        <f t="shared" si="84"/>
        <v>45170</v>
      </c>
      <c r="V5384" s="238">
        <v>45195</v>
      </c>
      <c r="W5384" s="1">
        <v>4052.54</v>
      </c>
    </row>
    <row r="5385" spans="21:23">
      <c r="U5385" s="233">
        <f t="shared" si="84"/>
        <v>45170</v>
      </c>
      <c r="V5385" s="238">
        <v>45196</v>
      </c>
      <c r="W5385" s="1">
        <v>4068.73</v>
      </c>
    </row>
    <row r="5386" spans="21:23">
      <c r="U5386" s="233">
        <f t="shared" si="84"/>
        <v>45170</v>
      </c>
      <c r="V5386" s="238">
        <v>45197</v>
      </c>
      <c r="W5386" s="1">
        <v>4093.6</v>
      </c>
    </row>
    <row r="5387" spans="21:23">
      <c r="U5387" s="233">
        <f t="shared" si="84"/>
        <v>45170</v>
      </c>
      <c r="V5387" s="238">
        <v>45198</v>
      </c>
      <c r="W5387" s="1">
        <v>4085.57</v>
      </c>
    </row>
    <row r="5388" spans="21:23">
      <c r="U5388" s="233">
        <f t="shared" si="84"/>
        <v>45170</v>
      </c>
      <c r="V5388" s="238">
        <v>45199</v>
      </c>
      <c r="W5388" s="1">
        <v>4053.76</v>
      </c>
    </row>
    <row r="5389" spans="21:23">
      <c r="U5389" s="233">
        <f t="shared" si="84"/>
        <v>45200</v>
      </c>
      <c r="V5389" s="238">
        <v>45200</v>
      </c>
      <c r="W5389" s="1">
        <v>4053.76</v>
      </c>
    </row>
    <row r="5390" spans="21:23">
      <c r="U5390" s="233">
        <f t="shared" si="84"/>
        <v>45200</v>
      </c>
      <c r="V5390" s="238">
        <v>45201</v>
      </c>
      <c r="W5390" s="1">
        <v>4053.76</v>
      </c>
    </row>
    <row r="5391" spans="21:23">
      <c r="U5391" s="233">
        <f t="shared" si="84"/>
        <v>45200</v>
      </c>
      <c r="V5391" s="238">
        <v>45202</v>
      </c>
      <c r="W5391" s="1">
        <v>4141.43</v>
      </c>
    </row>
    <row r="5392" spans="21:23">
      <c r="U5392" s="233">
        <f t="shared" si="84"/>
        <v>45200</v>
      </c>
      <c r="V5392" s="238">
        <v>45203</v>
      </c>
      <c r="W5392" s="1">
        <v>4187.01</v>
      </c>
    </row>
    <row r="5393" spans="21:23">
      <c r="U5393" s="233">
        <f t="shared" si="84"/>
        <v>45200</v>
      </c>
      <c r="V5393" s="238">
        <v>45204</v>
      </c>
      <c r="W5393" s="1">
        <v>4252.09</v>
      </c>
    </row>
    <row r="5394" spans="21:23">
      <c r="U5394" s="233">
        <f t="shared" si="84"/>
        <v>45200</v>
      </c>
      <c r="V5394" s="238">
        <v>45205</v>
      </c>
      <c r="W5394" s="1">
        <v>4359.3999999999996</v>
      </c>
    </row>
    <row r="5395" spans="21:23">
      <c r="U5395" s="233">
        <f t="shared" si="84"/>
        <v>45200</v>
      </c>
      <c r="V5395" s="238">
        <v>45206</v>
      </c>
      <c r="W5395" s="1">
        <v>4386.66</v>
      </c>
    </row>
    <row r="5396" spans="21:23">
      <c r="U5396" s="233">
        <f t="shared" si="84"/>
        <v>45200</v>
      </c>
      <c r="V5396" s="238">
        <v>45207</v>
      </c>
      <c r="W5396" s="1">
        <v>4386.66</v>
      </c>
    </row>
    <row r="5397" spans="21:23">
      <c r="U5397" s="233">
        <f t="shared" si="84"/>
        <v>45200</v>
      </c>
      <c r="V5397" s="238">
        <v>45208</v>
      </c>
      <c r="W5397" s="1">
        <v>4386.66</v>
      </c>
    </row>
    <row r="5398" spans="21:23">
      <c r="U5398" s="233">
        <f t="shared" si="84"/>
        <v>45200</v>
      </c>
      <c r="V5398" s="238">
        <v>45209</v>
      </c>
      <c r="W5398" s="1">
        <v>4386.66</v>
      </c>
    </row>
    <row r="5399" spans="21:23">
      <c r="U5399" s="233">
        <f t="shared" si="84"/>
        <v>45200</v>
      </c>
      <c r="V5399" s="238">
        <v>45210</v>
      </c>
      <c r="W5399" s="1">
        <v>4231.97</v>
      </c>
    </row>
    <row r="5400" spans="21:23">
      <c r="U5400" s="233">
        <f t="shared" si="84"/>
        <v>45200</v>
      </c>
      <c r="V5400" s="238">
        <v>45211</v>
      </c>
      <c r="W5400" s="1">
        <v>4212.5</v>
      </c>
    </row>
    <row r="5401" spans="21:23">
      <c r="U5401" s="233">
        <f t="shared" si="84"/>
        <v>45200</v>
      </c>
      <c r="V5401" s="238">
        <v>45212</v>
      </c>
      <c r="W5401" s="1">
        <v>4230.6099999999997</v>
      </c>
    </row>
    <row r="5402" spans="21:23">
      <c r="U5402" s="233">
        <f t="shared" si="84"/>
        <v>45200</v>
      </c>
      <c r="V5402" s="238">
        <v>45213</v>
      </c>
      <c r="W5402" s="1">
        <v>4249</v>
      </c>
    </row>
    <row r="5403" spans="21:23">
      <c r="U5403" s="233">
        <f t="shared" si="84"/>
        <v>45200</v>
      </c>
      <c r="V5403" s="238">
        <v>45214</v>
      </c>
      <c r="W5403" s="1">
        <v>4249</v>
      </c>
    </row>
    <row r="5404" spans="21:23">
      <c r="U5404" s="233">
        <f t="shared" si="84"/>
        <v>45200</v>
      </c>
      <c r="V5404" s="238">
        <v>45215</v>
      </c>
      <c r="W5404" s="1">
        <v>4249</v>
      </c>
    </row>
    <row r="5405" spans="21:23">
      <c r="U5405" s="233">
        <f t="shared" si="84"/>
        <v>45200</v>
      </c>
      <c r="V5405" s="238">
        <v>45216</v>
      </c>
      <c r="W5405" s="1">
        <v>4249</v>
      </c>
    </row>
    <row r="5406" spans="21:23">
      <c r="U5406" s="233">
        <f t="shared" si="84"/>
        <v>45200</v>
      </c>
      <c r="V5406" s="238">
        <v>45217</v>
      </c>
      <c r="W5406" s="1">
        <v>4222.09</v>
      </c>
    </row>
    <row r="5407" spans="21:23">
      <c r="U5407" s="233">
        <f t="shared" si="84"/>
        <v>45200</v>
      </c>
      <c r="V5407" s="238">
        <v>45218</v>
      </c>
      <c r="W5407" s="1">
        <v>4227.3900000000003</v>
      </c>
    </row>
    <row r="5408" spans="21:23">
      <c r="U5408" s="233">
        <f t="shared" si="84"/>
        <v>45200</v>
      </c>
      <c r="V5408" s="238">
        <v>45219</v>
      </c>
      <c r="W5408" s="1">
        <v>4249.71</v>
      </c>
    </row>
    <row r="5409" spans="21:23">
      <c r="U5409" s="233">
        <f t="shared" si="84"/>
        <v>45200</v>
      </c>
      <c r="V5409" s="238">
        <v>45220</v>
      </c>
      <c r="W5409" s="1">
        <v>4238.8500000000004</v>
      </c>
    </row>
    <row r="5410" spans="21:23">
      <c r="U5410" s="233">
        <f t="shared" si="84"/>
        <v>45200</v>
      </c>
      <c r="V5410" s="238">
        <v>45221</v>
      </c>
      <c r="W5410" s="1">
        <v>4238.8500000000004</v>
      </c>
    </row>
    <row r="5411" spans="21:23">
      <c r="U5411" s="233">
        <f t="shared" si="84"/>
        <v>45200</v>
      </c>
      <c r="V5411" s="238">
        <v>45222</v>
      </c>
      <c r="W5411" s="1">
        <v>4238.8500000000004</v>
      </c>
    </row>
    <row r="5412" spans="21:23">
      <c r="U5412" s="233">
        <f t="shared" si="84"/>
        <v>45200</v>
      </c>
      <c r="V5412" s="238">
        <v>45223</v>
      </c>
      <c r="W5412" s="1">
        <v>4221.3900000000003</v>
      </c>
    </row>
    <row r="5413" spans="21:23">
      <c r="U5413" s="233">
        <f t="shared" si="84"/>
        <v>45200</v>
      </c>
      <c r="V5413" s="238">
        <v>45224</v>
      </c>
      <c r="W5413" s="1">
        <v>4213.97</v>
      </c>
    </row>
    <row r="5414" spans="21:23">
      <c r="U5414" s="233">
        <f t="shared" si="84"/>
        <v>45200</v>
      </c>
      <c r="V5414" s="238">
        <v>45225</v>
      </c>
      <c r="W5414" s="1">
        <v>4201.53</v>
      </c>
    </row>
    <row r="5415" spans="21:23">
      <c r="U5415" s="233">
        <f t="shared" si="84"/>
        <v>45200</v>
      </c>
      <c r="V5415" s="238">
        <v>45226</v>
      </c>
      <c r="W5415" s="1">
        <v>4154.9399999999996</v>
      </c>
    </row>
    <row r="5416" spans="21:23">
      <c r="U5416" s="233">
        <f t="shared" si="84"/>
        <v>45200</v>
      </c>
      <c r="V5416" s="238">
        <v>45227</v>
      </c>
      <c r="W5416" s="1">
        <v>4120.62</v>
      </c>
    </row>
    <row r="5417" spans="21:23">
      <c r="U5417" s="233">
        <f t="shared" si="84"/>
        <v>45200</v>
      </c>
      <c r="V5417" s="238">
        <v>45228</v>
      </c>
      <c r="W5417" s="1">
        <v>4120.62</v>
      </c>
    </row>
    <row r="5418" spans="21:23">
      <c r="U5418" s="233">
        <f t="shared" si="84"/>
        <v>45200</v>
      </c>
      <c r="V5418" s="238">
        <v>45229</v>
      </c>
      <c r="W5418" s="1">
        <v>4120.62</v>
      </c>
    </row>
    <row r="5419" spans="21:23">
      <c r="U5419" s="233">
        <f t="shared" si="84"/>
        <v>45200</v>
      </c>
      <c r="V5419" s="238">
        <v>45230</v>
      </c>
      <c r="W5419" s="1">
        <v>4060.83</v>
      </c>
    </row>
    <row r="5420" spans="21:23">
      <c r="U5420" s="233">
        <f t="shared" si="84"/>
        <v>45231</v>
      </c>
      <c r="V5420" s="238">
        <v>45231</v>
      </c>
      <c r="W5420" s="1">
        <v>4114.29</v>
      </c>
    </row>
    <row r="5421" spans="21:23">
      <c r="U5421" s="233">
        <f t="shared" si="84"/>
        <v>45231</v>
      </c>
      <c r="V5421" s="238">
        <v>45232</v>
      </c>
      <c r="W5421" s="1">
        <v>4117.71</v>
      </c>
    </row>
    <row r="5422" spans="21:23">
      <c r="U5422" s="233">
        <f t="shared" si="84"/>
        <v>45231</v>
      </c>
      <c r="V5422" s="238">
        <v>45233</v>
      </c>
      <c r="W5422" s="1">
        <v>4047.11</v>
      </c>
    </row>
    <row r="5423" spans="21:23">
      <c r="U5423" s="233">
        <f t="shared" si="84"/>
        <v>45231</v>
      </c>
      <c r="V5423" s="238">
        <v>45234</v>
      </c>
      <c r="W5423" s="1">
        <v>3975.09</v>
      </c>
    </row>
    <row r="5424" spans="21:23">
      <c r="U5424" s="233">
        <f t="shared" si="84"/>
        <v>45231</v>
      </c>
      <c r="V5424" s="238">
        <v>45235</v>
      </c>
      <c r="W5424" s="1">
        <v>3975.09</v>
      </c>
    </row>
    <row r="5425" spans="21:23">
      <c r="U5425" s="233">
        <f t="shared" si="84"/>
        <v>45231</v>
      </c>
      <c r="V5425" s="238">
        <v>45236</v>
      </c>
      <c r="W5425" s="1">
        <v>3975.09</v>
      </c>
    </row>
    <row r="5426" spans="21:23">
      <c r="U5426" s="233">
        <f t="shared" si="84"/>
        <v>45231</v>
      </c>
      <c r="V5426" s="238">
        <v>45237</v>
      </c>
      <c r="W5426" s="1">
        <v>3975.09</v>
      </c>
    </row>
    <row r="5427" spans="21:23">
      <c r="U5427" s="233">
        <f t="shared" si="84"/>
        <v>45231</v>
      </c>
      <c r="V5427" s="238">
        <v>45238</v>
      </c>
      <c r="W5427" s="1">
        <v>4005.06</v>
      </c>
    </row>
    <row r="5428" spans="21:23">
      <c r="U5428" s="233">
        <f t="shared" si="84"/>
        <v>45231</v>
      </c>
      <c r="V5428" s="238">
        <v>45239</v>
      </c>
      <c r="W5428" s="1">
        <v>4065.79</v>
      </c>
    </row>
    <row r="5429" spans="21:23">
      <c r="U5429" s="233">
        <f t="shared" si="84"/>
        <v>45231</v>
      </c>
      <c r="V5429" s="238">
        <v>45240</v>
      </c>
      <c r="W5429" s="1">
        <v>4056.94</v>
      </c>
    </row>
    <row r="5430" spans="21:23">
      <c r="U5430" s="233">
        <f t="shared" si="84"/>
        <v>45231</v>
      </c>
      <c r="V5430" s="238">
        <v>45241</v>
      </c>
      <c r="W5430" s="1">
        <v>4037.19</v>
      </c>
    </row>
    <row r="5431" spans="21:23">
      <c r="U5431" s="233">
        <f t="shared" si="84"/>
        <v>45231</v>
      </c>
      <c r="V5431" s="238">
        <v>45242</v>
      </c>
      <c r="W5431" s="1">
        <v>4037.19</v>
      </c>
    </row>
    <row r="5432" spans="21:23">
      <c r="U5432" s="233">
        <f t="shared" si="84"/>
        <v>45231</v>
      </c>
      <c r="V5432" s="238">
        <v>45243</v>
      </c>
      <c r="W5432" s="1">
        <v>4037.19</v>
      </c>
    </row>
    <row r="5433" spans="21:23">
      <c r="U5433" s="233">
        <f t="shared" si="84"/>
        <v>45231</v>
      </c>
      <c r="V5433" s="238">
        <v>45244</v>
      </c>
      <c r="W5433" s="1">
        <v>4037.19</v>
      </c>
    </row>
    <row r="5434" spans="21:23">
      <c r="U5434" s="233">
        <f t="shared" si="84"/>
        <v>45231</v>
      </c>
      <c r="V5434" s="238">
        <v>45245</v>
      </c>
      <c r="W5434" s="1">
        <v>3963.57</v>
      </c>
    </row>
    <row r="5435" spans="21:23">
      <c r="U5435" s="233">
        <f t="shared" si="84"/>
        <v>45231</v>
      </c>
      <c r="V5435" s="238">
        <v>45246</v>
      </c>
      <c r="W5435" s="1">
        <v>3976.84</v>
      </c>
    </row>
    <row r="5436" spans="21:23">
      <c r="U5436" s="233">
        <f t="shared" si="84"/>
        <v>45231</v>
      </c>
      <c r="V5436" s="238">
        <v>45247</v>
      </c>
      <c r="W5436" s="1">
        <v>4077.44</v>
      </c>
    </row>
    <row r="5437" spans="21:23">
      <c r="U5437" s="233">
        <f t="shared" si="84"/>
        <v>45231</v>
      </c>
      <c r="V5437" s="238">
        <v>45248</v>
      </c>
      <c r="W5437" s="1">
        <v>4116.59</v>
      </c>
    </row>
    <row r="5438" spans="21:23">
      <c r="U5438" s="233">
        <f t="shared" si="84"/>
        <v>45231</v>
      </c>
      <c r="V5438" s="238">
        <v>45249</v>
      </c>
      <c r="W5438" s="1">
        <v>4116.59</v>
      </c>
    </row>
    <row r="5439" spans="21:23">
      <c r="U5439" s="233">
        <f t="shared" si="84"/>
        <v>45231</v>
      </c>
      <c r="V5439" s="238">
        <v>45250</v>
      </c>
      <c r="W5439" s="1">
        <v>4116.59</v>
      </c>
    </row>
    <row r="5440" spans="21:23">
      <c r="U5440" s="233">
        <f t="shared" si="84"/>
        <v>45231</v>
      </c>
      <c r="V5440" s="238">
        <v>45251</v>
      </c>
      <c r="W5440" s="1">
        <v>4033.83</v>
      </c>
    </row>
    <row r="5441" spans="21:23">
      <c r="U5441" s="233">
        <f t="shared" si="84"/>
        <v>45231</v>
      </c>
      <c r="V5441" s="238">
        <v>45252</v>
      </c>
      <c r="W5441" s="1">
        <v>4060.15</v>
      </c>
    </row>
    <row r="5442" spans="21:23">
      <c r="U5442" s="233">
        <f t="shared" si="84"/>
        <v>45231</v>
      </c>
      <c r="V5442" s="238">
        <v>45253</v>
      </c>
      <c r="W5442" s="1">
        <v>4092.33</v>
      </c>
    </row>
    <row r="5443" spans="21:23">
      <c r="U5443" s="233">
        <f t="shared" ref="U5443:U5506" si="85">+DATE(YEAR(V5443),MONTH(V5443),1)</f>
        <v>45231</v>
      </c>
      <c r="V5443" s="238">
        <v>45254</v>
      </c>
      <c r="W5443" s="1">
        <v>4092.33</v>
      </c>
    </row>
    <row r="5444" spans="21:23">
      <c r="U5444" s="233">
        <f t="shared" si="85"/>
        <v>45231</v>
      </c>
      <c r="V5444" s="238">
        <v>45255</v>
      </c>
      <c r="W5444" s="1">
        <v>4044.51</v>
      </c>
    </row>
    <row r="5445" spans="21:23">
      <c r="U5445" s="233">
        <f t="shared" si="85"/>
        <v>45231</v>
      </c>
      <c r="V5445" s="238">
        <v>45256</v>
      </c>
      <c r="W5445" s="1">
        <v>4044.51</v>
      </c>
    </row>
    <row r="5446" spans="21:23">
      <c r="U5446" s="233">
        <f t="shared" si="85"/>
        <v>45231</v>
      </c>
      <c r="V5446" s="238">
        <v>45257</v>
      </c>
      <c r="W5446" s="1">
        <v>4044.51</v>
      </c>
    </row>
    <row r="5447" spans="21:23">
      <c r="U5447" s="233">
        <f t="shared" si="85"/>
        <v>45231</v>
      </c>
      <c r="V5447" s="238">
        <v>45258</v>
      </c>
      <c r="W5447" s="1">
        <v>3989.89</v>
      </c>
    </row>
    <row r="5448" spans="21:23">
      <c r="U5448" s="233">
        <f t="shared" si="85"/>
        <v>45231</v>
      </c>
      <c r="V5448" s="238">
        <v>45259</v>
      </c>
      <c r="W5448" s="1">
        <v>3957.77</v>
      </c>
    </row>
    <row r="5449" spans="21:23">
      <c r="U5449" s="233">
        <f t="shared" si="85"/>
        <v>45231</v>
      </c>
      <c r="V5449" s="238">
        <v>45260</v>
      </c>
      <c r="W5449" s="1">
        <v>3980.67</v>
      </c>
    </row>
    <row r="5450" spans="21:23">
      <c r="U5450" s="233">
        <f t="shared" si="85"/>
        <v>45261</v>
      </c>
      <c r="V5450" s="238">
        <v>45261</v>
      </c>
      <c r="W5450" s="1">
        <v>4045.22</v>
      </c>
    </row>
    <row r="5451" spans="21:23">
      <c r="U5451" s="233">
        <f t="shared" si="85"/>
        <v>45261</v>
      </c>
      <c r="V5451" s="238">
        <v>45262</v>
      </c>
      <c r="W5451" s="1">
        <v>3983.15</v>
      </c>
    </row>
    <row r="5452" spans="21:23">
      <c r="U5452" s="233">
        <f t="shared" si="85"/>
        <v>45261</v>
      </c>
      <c r="V5452" s="238">
        <v>45263</v>
      </c>
      <c r="W5452" s="1">
        <v>3983.15</v>
      </c>
    </row>
    <row r="5453" spans="21:23">
      <c r="U5453" s="233">
        <f t="shared" si="85"/>
        <v>45261</v>
      </c>
      <c r="V5453" s="238">
        <v>45264</v>
      </c>
      <c r="W5453" s="1">
        <v>3983.15</v>
      </c>
    </row>
    <row r="5454" spans="21:23">
      <c r="U5454" s="233">
        <f t="shared" si="85"/>
        <v>45261</v>
      </c>
      <c r="V5454" s="238">
        <v>45265</v>
      </c>
      <c r="W5454" s="1">
        <v>3999.91</v>
      </c>
    </row>
    <row r="5455" spans="21:23">
      <c r="U5455" s="233">
        <f t="shared" si="85"/>
        <v>45261</v>
      </c>
      <c r="V5455" s="238">
        <v>45266</v>
      </c>
      <c r="W5455" s="1">
        <v>4023.21</v>
      </c>
    </row>
    <row r="5456" spans="21:23">
      <c r="U5456" s="233">
        <f t="shared" si="85"/>
        <v>45261</v>
      </c>
      <c r="V5456" s="238">
        <v>45267</v>
      </c>
      <c r="W5456" s="1">
        <v>3989.55</v>
      </c>
    </row>
    <row r="5457" spans="21:23">
      <c r="U5457" s="233">
        <f t="shared" si="85"/>
        <v>45261</v>
      </c>
      <c r="V5457" s="238">
        <v>45268</v>
      </c>
      <c r="W5457" s="1">
        <v>3998.51</v>
      </c>
    </row>
    <row r="5458" spans="21:23">
      <c r="U5458" s="233">
        <f t="shared" si="85"/>
        <v>45261</v>
      </c>
      <c r="V5458" s="238">
        <v>45269</v>
      </c>
      <c r="W5458" s="1">
        <v>3998.51</v>
      </c>
    </row>
    <row r="5459" spans="21:23">
      <c r="U5459" s="233">
        <f t="shared" si="85"/>
        <v>45261</v>
      </c>
      <c r="V5459" s="238">
        <v>45270</v>
      </c>
      <c r="W5459" s="1">
        <v>3998.51</v>
      </c>
    </row>
    <row r="5460" spans="21:23">
      <c r="U5460" s="233">
        <f t="shared" si="85"/>
        <v>45261</v>
      </c>
      <c r="V5460" s="238">
        <v>45271</v>
      </c>
      <c r="W5460" s="1">
        <v>3998.51</v>
      </c>
    </row>
    <row r="5461" spans="21:23">
      <c r="U5461" s="233">
        <f t="shared" si="85"/>
        <v>45261</v>
      </c>
      <c r="V5461" s="238">
        <v>45272</v>
      </c>
      <c r="W5461" s="1">
        <v>3982.5</v>
      </c>
    </row>
    <row r="5462" spans="21:23">
      <c r="U5462" s="233">
        <f t="shared" si="85"/>
        <v>45261</v>
      </c>
      <c r="V5462" s="238">
        <v>45273</v>
      </c>
      <c r="W5462" s="1">
        <v>3990.88</v>
      </c>
    </row>
    <row r="5463" spans="21:23">
      <c r="U5463" s="233">
        <f t="shared" si="85"/>
        <v>45261</v>
      </c>
      <c r="V5463" s="238">
        <v>45274</v>
      </c>
      <c r="W5463" s="1">
        <v>3999.43</v>
      </c>
    </row>
    <row r="5464" spans="21:23">
      <c r="U5464" s="233">
        <f t="shared" si="85"/>
        <v>45261</v>
      </c>
      <c r="V5464" s="238">
        <v>45275</v>
      </c>
      <c r="W5464" s="1">
        <v>3955.88</v>
      </c>
    </row>
    <row r="5465" spans="21:23">
      <c r="U5465" s="233">
        <f t="shared" si="85"/>
        <v>45261</v>
      </c>
      <c r="V5465" s="238">
        <v>45276</v>
      </c>
      <c r="W5465" s="1">
        <v>3956.76</v>
      </c>
    </row>
    <row r="5466" spans="21:23">
      <c r="U5466" s="233">
        <f t="shared" si="85"/>
        <v>45261</v>
      </c>
      <c r="V5466" s="238">
        <v>45277</v>
      </c>
      <c r="W5466" s="1">
        <v>3956.76</v>
      </c>
    </row>
    <row r="5467" spans="21:23">
      <c r="U5467" s="233">
        <f t="shared" si="85"/>
        <v>45261</v>
      </c>
      <c r="V5467" s="238">
        <v>45278</v>
      </c>
      <c r="W5467" s="1">
        <v>3956.76</v>
      </c>
    </row>
    <row r="5468" spans="21:23">
      <c r="U5468" s="233">
        <f t="shared" si="85"/>
        <v>45261</v>
      </c>
      <c r="V5468" s="238">
        <v>45279</v>
      </c>
      <c r="W5468" s="1">
        <v>3932.59</v>
      </c>
    </row>
    <row r="5469" spans="21:23">
      <c r="U5469" s="233">
        <f t="shared" si="85"/>
        <v>45261</v>
      </c>
      <c r="V5469" s="238">
        <v>45280</v>
      </c>
      <c r="W5469" s="1">
        <v>3925.77</v>
      </c>
    </row>
    <row r="5470" spans="21:23">
      <c r="U5470" s="233">
        <f t="shared" si="85"/>
        <v>45261</v>
      </c>
      <c r="V5470" s="238">
        <v>45281</v>
      </c>
      <c r="W5470" s="1">
        <v>3948.54</v>
      </c>
    </row>
    <row r="5471" spans="21:23">
      <c r="U5471" s="233">
        <f t="shared" si="85"/>
        <v>45261</v>
      </c>
      <c r="V5471" s="238">
        <v>45282</v>
      </c>
      <c r="W5471" s="1">
        <v>3943.03</v>
      </c>
    </row>
    <row r="5472" spans="21:23">
      <c r="U5472" s="233">
        <f t="shared" si="85"/>
        <v>45261</v>
      </c>
      <c r="V5472" s="238">
        <v>45283</v>
      </c>
      <c r="W5472" s="1">
        <v>3915.43</v>
      </c>
    </row>
    <row r="5473" spans="21:23">
      <c r="U5473" s="233">
        <f t="shared" si="85"/>
        <v>45261</v>
      </c>
      <c r="V5473" s="238">
        <v>45284</v>
      </c>
      <c r="W5473" s="1">
        <v>3915.43</v>
      </c>
    </row>
    <row r="5474" spans="21:23">
      <c r="U5474" s="233">
        <f t="shared" si="85"/>
        <v>45261</v>
      </c>
      <c r="V5474" s="238">
        <v>45285</v>
      </c>
      <c r="W5474" s="1">
        <v>3915.43</v>
      </c>
    </row>
    <row r="5475" spans="21:23">
      <c r="U5475" s="233">
        <f t="shared" si="85"/>
        <v>45261</v>
      </c>
      <c r="V5475" s="238">
        <v>45286</v>
      </c>
      <c r="W5475" s="1">
        <v>3915.43</v>
      </c>
    </row>
    <row r="5476" spans="21:23">
      <c r="U5476" s="233">
        <f t="shared" si="85"/>
        <v>45261</v>
      </c>
      <c r="V5476" s="238">
        <v>45287</v>
      </c>
      <c r="W5476" s="1">
        <v>3871.45</v>
      </c>
    </row>
    <row r="5477" spans="21:23">
      <c r="U5477" s="233">
        <f t="shared" si="85"/>
        <v>45261</v>
      </c>
      <c r="V5477" s="238">
        <v>45288</v>
      </c>
      <c r="W5477" s="1">
        <v>3844.81</v>
      </c>
    </row>
    <row r="5478" spans="21:23">
      <c r="U5478" s="233">
        <f t="shared" si="85"/>
        <v>45261</v>
      </c>
      <c r="V5478" s="238">
        <v>45289</v>
      </c>
      <c r="W5478" s="1">
        <v>3822.05</v>
      </c>
    </row>
    <row r="5479" spans="21:23">
      <c r="U5479" s="233">
        <f t="shared" si="85"/>
        <v>45261</v>
      </c>
      <c r="V5479" s="238">
        <v>45290</v>
      </c>
      <c r="W5479" s="1">
        <v>3822.05</v>
      </c>
    </row>
    <row r="5480" spans="21:23">
      <c r="U5480" s="233">
        <f t="shared" si="85"/>
        <v>45261</v>
      </c>
      <c r="V5480" s="238">
        <v>45291</v>
      </c>
      <c r="W5480" s="1">
        <v>3822.05</v>
      </c>
    </row>
    <row r="5481" spans="21:23">
      <c r="U5481" s="233">
        <f t="shared" si="85"/>
        <v>45292</v>
      </c>
      <c r="V5481" s="238">
        <v>45292</v>
      </c>
      <c r="W5481" s="1">
        <v>3822.05</v>
      </c>
    </row>
    <row r="5482" spans="21:23">
      <c r="U5482" s="233">
        <f t="shared" si="85"/>
        <v>45292</v>
      </c>
      <c r="V5482" s="238">
        <v>45293</v>
      </c>
      <c r="W5482" s="1">
        <v>3822.05</v>
      </c>
    </row>
    <row r="5483" spans="21:23">
      <c r="U5483" s="233">
        <f t="shared" si="85"/>
        <v>45292</v>
      </c>
      <c r="V5483" s="238">
        <v>45294</v>
      </c>
      <c r="W5483" s="1">
        <v>3895.53</v>
      </c>
    </row>
    <row r="5484" spans="21:23">
      <c r="U5484" s="233">
        <f t="shared" si="85"/>
        <v>45292</v>
      </c>
      <c r="V5484" s="238">
        <v>45295</v>
      </c>
      <c r="W5484" s="1">
        <v>3914.6</v>
      </c>
    </row>
    <row r="5485" spans="21:23">
      <c r="U5485" s="233">
        <f t="shared" si="85"/>
        <v>45292</v>
      </c>
      <c r="V5485" s="238">
        <v>45296</v>
      </c>
      <c r="W5485" s="1">
        <v>3927.64</v>
      </c>
    </row>
    <row r="5486" spans="21:23">
      <c r="U5486" s="233">
        <f t="shared" si="85"/>
        <v>45292</v>
      </c>
      <c r="V5486" s="238">
        <v>45297</v>
      </c>
      <c r="W5486" s="1">
        <v>3912.93</v>
      </c>
    </row>
    <row r="5487" spans="21:23">
      <c r="U5487" s="233">
        <f t="shared" si="85"/>
        <v>45292</v>
      </c>
      <c r="V5487" s="238">
        <v>45298</v>
      </c>
      <c r="W5487" s="1">
        <v>3912.93</v>
      </c>
    </row>
    <row r="5488" spans="21:23">
      <c r="U5488" s="233">
        <f t="shared" si="85"/>
        <v>45292</v>
      </c>
      <c r="V5488" s="238">
        <v>45299</v>
      </c>
      <c r="W5488" s="1">
        <v>3912.93</v>
      </c>
    </row>
    <row r="5489" spans="21:23">
      <c r="U5489" s="233">
        <f t="shared" si="85"/>
        <v>45292</v>
      </c>
      <c r="V5489" s="238">
        <v>45300</v>
      </c>
      <c r="W5489" s="1">
        <v>3912.93</v>
      </c>
    </row>
    <row r="5490" spans="21:23">
      <c r="U5490" s="233">
        <f t="shared" si="85"/>
        <v>45292</v>
      </c>
      <c r="V5490" s="238">
        <v>45301</v>
      </c>
      <c r="W5490" s="1">
        <v>3934.13</v>
      </c>
    </row>
    <row r="5491" spans="21:23">
      <c r="U5491" s="233">
        <f t="shared" si="85"/>
        <v>45292</v>
      </c>
      <c r="V5491" s="238">
        <v>45302</v>
      </c>
      <c r="W5491" s="1">
        <v>3946.39</v>
      </c>
    </row>
    <row r="5492" spans="21:23">
      <c r="U5492" s="233">
        <f t="shared" si="85"/>
        <v>45292</v>
      </c>
      <c r="V5492" s="238">
        <v>45303</v>
      </c>
      <c r="W5492" s="1">
        <v>3929.79</v>
      </c>
    </row>
    <row r="5493" spans="21:23">
      <c r="U5493" s="233">
        <f t="shared" si="85"/>
        <v>45292</v>
      </c>
      <c r="V5493" s="238">
        <v>45304</v>
      </c>
      <c r="W5493" s="1">
        <v>3901.38</v>
      </c>
    </row>
    <row r="5494" spans="21:23">
      <c r="U5494" s="233">
        <f t="shared" si="85"/>
        <v>45292</v>
      </c>
      <c r="V5494" s="238">
        <v>45305</v>
      </c>
      <c r="W5494" s="1">
        <v>3901.38</v>
      </c>
    </row>
    <row r="5495" spans="21:23">
      <c r="U5495" s="233">
        <f t="shared" si="85"/>
        <v>45292</v>
      </c>
      <c r="V5495" s="238">
        <v>45306</v>
      </c>
      <c r="W5495" s="1">
        <v>3901.38</v>
      </c>
    </row>
    <row r="5496" spans="21:23">
      <c r="U5496" s="233">
        <f t="shared" si="85"/>
        <v>45292</v>
      </c>
      <c r="V5496" s="238">
        <v>45307</v>
      </c>
      <c r="W5496" s="1">
        <v>3901.38</v>
      </c>
    </row>
    <row r="5497" spans="21:23">
      <c r="U5497" s="233">
        <f t="shared" si="85"/>
        <v>45292</v>
      </c>
      <c r="V5497" s="238">
        <v>45308</v>
      </c>
      <c r="W5497" s="1">
        <v>3940.85</v>
      </c>
    </row>
    <row r="5498" spans="21:23">
      <c r="U5498" s="233">
        <f t="shared" si="85"/>
        <v>45292</v>
      </c>
      <c r="V5498" s="238">
        <v>45309</v>
      </c>
      <c r="W5498" s="1">
        <v>3969.5</v>
      </c>
    </row>
    <row r="5499" spans="21:23">
      <c r="U5499" s="233">
        <f t="shared" si="85"/>
        <v>45292</v>
      </c>
      <c r="V5499" s="238">
        <v>45310</v>
      </c>
      <c r="W5499" s="1">
        <v>3939.89</v>
      </c>
    </row>
    <row r="5500" spans="21:23">
      <c r="U5500" s="233">
        <f t="shared" si="85"/>
        <v>45292</v>
      </c>
      <c r="V5500" s="238">
        <v>45311</v>
      </c>
      <c r="W5500" s="1">
        <v>3916.39</v>
      </c>
    </row>
    <row r="5501" spans="21:23">
      <c r="U5501" s="233">
        <f t="shared" si="85"/>
        <v>45292</v>
      </c>
      <c r="V5501" s="238">
        <v>45312</v>
      </c>
      <c r="W5501" s="1">
        <v>3916.39</v>
      </c>
    </row>
    <row r="5502" spans="21:23">
      <c r="U5502" s="233">
        <f t="shared" si="85"/>
        <v>45292</v>
      </c>
      <c r="V5502" s="238">
        <v>45313</v>
      </c>
      <c r="W5502" s="1">
        <v>3916.39</v>
      </c>
    </row>
    <row r="5503" spans="21:23">
      <c r="U5503" s="233">
        <f t="shared" si="85"/>
        <v>45292</v>
      </c>
      <c r="V5503" s="238">
        <v>45314</v>
      </c>
      <c r="W5503" s="1">
        <v>3904.49</v>
      </c>
    </row>
    <row r="5504" spans="21:23">
      <c r="U5504" s="233">
        <f t="shared" si="85"/>
        <v>45292</v>
      </c>
      <c r="V5504" s="238">
        <v>45315</v>
      </c>
      <c r="W5504" s="1">
        <v>3934.62</v>
      </c>
    </row>
    <row r="5505" spans="21:23">
      <c r="U5505" s="233">
        <f t="shared" si="85"/>
        <v>45292</v>
      </c>
      <c r="V5505" s="238">
        <v>45316</v>
      </c>
      <c r="W5505" s="1">
        <v>3929.95</v>
      </c>
    </row>
    <row r="5506" spans="21:23">
      <c r="U5506" s="233">
        <f t="shared" si="85"/>
        <v>45292</v>
      </c>
      <c r="V5506" s="238">
        <v>45317</v>
      </c>
      <c r="W5506" s="1">
        <v>3932.96</v>
      </c>
    </row>
    <row r="5507" spans="21:23">
      <c r="U5507" s="233">
        <f t="shared" ref="U5507:U5570" si="86">+DATE(YEAR(V5507),MONTH(V5507),1)</f>
        <v>45292</v>
      </c>
      <c r="V5507" s="238">
        <v>45318</v>
      </c>
      <c r="W5507" s="1">
        <v>3925.26</v>
      </c>
    </row>
    <row r="5508" spans="21:23">
      <c r="U5508" s="233">
        <f t="shared" si="86"/>
        <v>45292</v>
      </c>
      <c r="V5508" s="238">
        <v>45319</v>
      </c>
      <c r="W5508" s="1">
        <v>3925.26</v>
      </c>
    </row>
    <row r="5509" spans="21:23">
      <c r="U5509" s="233">
        <f t="shared" si="86"/>
        <v>45292</v>
      </c>
      <c r="V5509" s="238">
        <v>45320</v>
      </c>
      <c r="W5509" s="1">
        <v>3925.26</v>
      </c>
    </row>
    <row r="5510" spans="21:23">
      <c r="U5510" s="233">
        <f t="shared" si="86"/>
        <v>45292</v>
      </c>
      <c r="V5510" s="238">
        <v>45321</v>
      </c>
      <c r="W5510" s="1">
        <v>3918.93</v>
      </c>
    </row>
    <row r="5511" spans="21:23">
      <c r="U5511" s="233">
        <f t="shared" si="86"/>
        <v>45292</v>
      </c>
      <c r="V5511" s="238">
        <v>45322</v>
      </c>
      <c r="W5511" s="1">
        <v>3925.6</v>
      </c>
    </row>
    <row r="5512" spans="21:23">
      <c r="U5512" s="233">
        <f t="shared" si="86"/>
        <v>45323</v>
      </c>
      <c r="V5512" s="238">
        <v>45323</v>
      </c>
      <c r="W5512" s="1">
        <v>3915.56</v>
      </c>
    </row>
    <row r="5513" spans="21:23">
      <c r="U5513" s="233">
        <f t="shared" si="86"/>
        <v>45323</v>
      </c>
      <c r="V5513" s="238">
        <v>45324</v>
      </c>
      <c r="W5513" s="1">
        <v>3889.05</v>
      </c>
    </row>
    <row r="5514" spans="21:23">
      <c r="U5514" s="233">
        <f t="shared" si="86"/>
        <v>45323</v>
      </c>
      <c r="V5514" s="238">
        <v>45325</v>
      </c>
      <c r="W5514" s="1">
        <v>3928.11</v>
      </c>
    </row>
    <row r="5515" spans="21:23">
      <c r="U5515" s="233">
        <f t="shared" si="86"/>
        <v>45323</v>
      </c>
      <c r="V5515" s="238">
        <v>45326</v>
      </c>
      <c r="W5515" s="1">
        <v>3928.11</v>
      </c>
    </row>
    <row r="5516" spans="21:23">
      <c r="U5516" s="233">
        <f t="shared" si="86"/>
        <v>45323</v>
      </c>
      <c r="V5516" s="238">
        <v>45327</v>
      </c>
      <c r="W5516" s="1">
        <v>3928.11</v>
      </c>
    </row>
    <row r="5517" spans="21:23">
      <c r="U5517" s="233">
        <f t="shared" si="86"/>
        <v>45323</v>
      </c>
      <c r="V5517" s="238">
        <v>45328</v>
      </c>
      <c r="W5517" s="1">
        <v>3975.74</v>
      </c>
    </row>
    <row r="5518" spans="21:23">
      <c r="U5518" s="233">
        <f t="shared" si="86"/>
        <v>45323</v>
      </c>
      <c r="V5518" s="238">
        <v>45329</v>
      </c>
      <c r="W5518" s="1">
        <v>3950.57</v>
      </c>
    </row>
    <row r="5519" spans="21:23">
      <c r="U5519" s="233">
        <f t="shared" si="86"/>
        <v>45323</v>
      </c>
      <c r="V5519" s="238">
        <v>45330</v>
      </c>
      <c r="W5519" s="1">
        <v>3962.23</v>
      </c>
    </row>
    <row r="5520" spans="21:23">
      <c r="U5520" s="233">
        <f t="shared" si="86"/>
        <v>45323</v>
      </c>
      <c r="V5520" s="238">
        <v>45331</v>
      </c>
      <c r="W5520" s="1">
        <v>3954.68</v>
      </c>
    </row>
    <row r="5521" spans="21:23">
      <c r="U5521" s="233">
        <f t="shared" si="86"/>
        <v>45323</v>
      </c>
      <c r="V5521" s="238">
        <v>45332</v>
      </c>
      <c r="W5521" s="1">
        <v>3926.08</v>
      </c>
    </row>
    <row r="5522" spans="21:23">
      <c r="U5522" s="233">
        <f t="shared" si="86"/>
        <v>45323</v>
      </c>
      <c r="V5522" s="238">
        <v>45333</v>
      </c>
      <c r="W5522" s="1">
        <v>3926.08</v>
      </c>
    </row>
    <row r="5523" spans="21:23">
      <c r="U5523" s="233">
        <f t="shared" si="86"/>
        <v>45323</v>
      </c>
      <c r="V5523" s="238">
        <v>45334</v>
      </c>
      <c r="W5523" s="1">
        <v>3926.08</v>
      </c>
    </row>
    <row r="5524" spans="21:23">
      <c r="U5524" s="233">
        <f t="shared" si="86"/>
        <v>45323</v>
      </c>
      <c r="V5524" s="238">
        <v>45335</v>
      </c>
      <c r="W5524" s="1">
        <v>3915.28</v>
      </c>
    </row>
    <row r="5525" spans="21:23">
      <c r="U5525" s="233">
        <f t="shared" si="86"/>
        <v>45323</v>
      </c>
      <c r="V5525" s="238">
        <v>45336</v>
      </c>
      <c r="W5525" s="1">
        <v>3929</v>
      </c>
    </row>
    <row r="5526" spans="21:23">
      <c r="U5526" s="233">
        <f t="shared" si="86"/>
        <v>45323</v>
      </c>
      <c r="V5526" s="238">
        <v>45337</v>
      </c>
      <c r="W5526" s="1">
        <v>3916.61</v>
      </c>
    </row>
    <row r="5527" spans="21:23">
      <c r="U5527" s="233">
        <f t="shared" si="86"/>
        <v>45323</v>
      </c>
      <c r="V5527" s="238">
        <v>45338</v>
      </c>
      <c r="W5527" s="1">
        <v>3909.89</v>
      </c>
    </row>
    <row r="5528" spans="21:23">
      <c r="U5528" s="233">
        <f t="shared" si="86"/>
        <v>45323</v>
      </c>
      <c r="V5528" s="238">
        <v>45339</v>
      </c>
      <c r="W5528" s="1">
        <v>3917.84</v>
      </c>
    </row>
    <row r="5529" spans="21:23">
      <c r="U5529" s="233">
        <f t="shared" si="86"/>
        <v>45323</v>
      </c>
      <c r="V5529" s="238">
        <v>45340</v>
      </c>
      <c r="W5529" s="1">
        <v>3917.84</v>
      </c>
    </row>
    <row r="5530" spans="21:23">
      <c r="U5530" s="233">
        <f t="shared" si="86"/>
        <v>45323</v>
      </c>
      <c r="V5530" s="238">
        <v>45341</v>
      </c>
      <c r="W5530" s="1">
        <v>3917.84</v>
      </c>
    </row>
    <row r="5531" spans="21:23">
      <c r="U5531" s="233">
        <f t="shared" si="86"/>
        <v>45323</v>
      </c>
      <c r="V5531" s="238">
        <v>45342</v>
      </c>
      <c r="W5531" s="1">
        <v>3917.84</v>
      </c>
    </row>
    <row r="5532" spans="21:23">
      <c r="U5532" s="233">
        <f t="shared" si="86"/>
        <v>45323</v>
      </c>
      <c r="V5532" s="238">
        <v>45343</v>
      </c>
      <c r="W5532" s="1">
        <v>3912.97</v>
      </c>
    </row>
    <row r="5533" spans="21:23">
      <c r="U5533" s="233">
        <f t="shared" si="86"/>
        <v>45323</v>
      </c>
      <c r="V5533" s="238">
        <v>45344</v>
      </c>
      <c r="W5533" s="1">
        <v>3930.26</v>
      </c>
    </row>
    <row r="5534" spans="21:23">
      <c r="U5534" s="233">
        <f t="shared" si="86"/>
        <v>45323</v>
      </c>
      <c r="V5534" s="238">
        <v>45345</v>
      </c>
      <c r="W5534" s="1">
        <v>3935.64</v>
      </c>
    </row>
    <row r="5535" spans="21:23">
      <c r="U5535" s="233">
        <f t="shared" si="86"/>
        <v>45323</v>
      </c>
      <c r="V5535" s="238">
        <v>45346</v>
      </c>
      <c r="W5535" s="1">
        <v>3949.36</v>
      </c>
    </row>
    <row r="5536" spans="21:23">
      <c r="U5536" s="233">
        <f t="shared" si="86"/>
        <v>45323</v>
      </c>
      <c r="V5536" s="238">
        <v>45347</v>
      </c>
      <c r="W5536" s="1">
        <v>3949.36</v>
      </c>
    </row>
    <row r="5537" spans="21:23">
      <c r="U5537" s="233">
        <f t="shared" si="86"/>
        <v>45323</v>
      </c>
      <c r="V5537" s="238">
        <v>45348</v>
      </c>
      <c r="W5537" s="1">
        <v>3949.36</v>
      </c>
    </row>
    <row r="5538" spans="21:23">
      <c r="U5538" s="233">
        <f t="shared" si="86"/>
        <v>45323</v>
      </c>
      <c r="V5538" s="238">
        <v>45349</v>
      </c>
      <c r="W5538" s="1">
        <v>3963.08</v>
      </c>
    </row>
    <row r="5539" spans="21:23">
      <c r="U5539" s="233">
        <f t="shared" si="86"/>
        <v>45323</v>
      </c>
      <c r="V5539" s="238">
        <v>45350</v>
      </c>
      <c r="W5539" s="1">
        <v>3935.59</v>
      </c>
    </row>
    <row r="5540" spans="21:23">
      <c r="U5540" s="233">
        <f t="shared" si="86"/>
        <v>45323</v>
      </c>
      <c r="V5540" s="238">
        <v>45351</v>
      </c>
      <c r="W5540" s="1">
        <v>3933.56</v>
      </c>
    </row>
    <row r="5541" spans="21:23">
      <c r="U5541" s="233">
        <f t="shared" si="86"/>
        <v>45352</v>
      </c>
      <c r="V5541" s="238">
        <v>45352</v>
      </c>
      <c r="W5541" s="1">
        <v>3931.31</v>
      </c>
    </row>
    <row r="5542" spans="21:23">
      <c r="U5542" s="233">
        <f t="shared" si="86"/>
        <v>45352</v>
      </c>
      <c r="V5542" s="238">
        <v>45353</v>
      </c>
      <c r="W5542" s="1">
        <v>3934.82</v>
      </c>
    </row>
    <row r="5543" spans="21:23">
      <c r="U5543" s="233">
        <f t="shared" si="86"/>
        <v>45352</v>
      </c>
      <c r="V5543" s="238">
        <v>45354</v>
      </c>
      <c r="W5543" s="1">
        <v>3934.82</v>
      </c>
    </row>
    <row r="5544" spans="21:23">
      <c r="U5544" s="233">
        <f t="shared" si="86"/>
        <v>45352</v>
      </c>
      <c r="V5544" s="238">
        <v>45355</v>
      </c>
      <c r="W5544" s="1">
        <v>3934.82</v>
      </c>
    </row>
    <row r="5545" spans="21:23">
      <c r="U5545" s="233">
        <f t="shared" si="86"/>
        <v>45352</v>
      </c>
      <c r="V5545" s="238">
        <v>45356</v>
      </c>
      <c r="W5545" s="1">
        <v>3948.67</v>
      </c>
    </row>
    <row r="5546" spans="21:23">
      <c r="U5546" s="233">
        <f t="shared" si="86"/>
        <v>45352</v>
      </c>
      <c r="V5546" s="238">
        <v>45357</v>
      </c>
      <c r="W5546" s="1">
        <v>3945.32</v>
      </c>
    </row>
    <row r="5547" spans="21:23">
      <c r="U5547" s="233">
        <f t="shared" si="86"/>
        <v>45352</v>
      </c>
      <c r="V5547" s="238">
        <v>45358</v>
      </c>
      <c r="W5547" s="1">
        <v>3932.55</v>
      </c>
    </row>
    <row r="5548" spans="21:23">
      <c r="U5548" s="233">
        <f t="shared" si="86"/>
        <v>45352</v>
      </c>
      <c r="V5548" s="238">
        <v>45359</v>
      </c>
      <c r="W5548" s="1">
        <v>3920.79</v>
      </c>
    </row>
    <row r="5549" spans="21:23">
      <c r="U5549" s="233">
        <f t="shared" si="86"/>
        <v>45352</v>
      </c>
      <c r="V5549" s="238">
        <v>45360</v>
      </c>
      <c r="W5549" s="1">
        <v>3905.45</v>
      </c>
    </row>
    <row r="5550" spans="21:23">
      <c r="U5550" s="233">
        <f t="shared" si="86"/>
        <v>45352</v>
      </c>
      <c r="V5550" s="238">
        <v>45361</v>
      </c>
      <c r="W5550" s="1">
        <v>3905.45</v>
      </c>
    </row>
    <row r="5551" spans="21:23">
      <c r="U5551" s="233">
        <f t="shared" si="86"/>
        <v>45352</v>
      </c>
      <c r="V5551" s="238">
        <v>45362</v>
      </c>
      <c r="W5551" s="1">
        <v>3905.45</v>
      </c>
    </row>
    <row r="5552" spans="21:23">
      <c r="U5552" s="233">
        <f t="shared" si="86"/>
        <v>45352</v>
      </c>
      <c r="V5552" s="238">
        <v>45363</v>
      </c>
      <c r="W5552" s="1">
        <v>3907.81</v>
      </c>
    </row>
    <row r="5553" spans="21:23">
      <c r="U5553" s="233">
        <f t="shared" si="86"/>
        <v>45352</v>
      </c>
      <c r="V5553" s="238">
        <v>45364</v>
      </c>
      <c r="W5553" s="1">
        <v>3919.86</v>
      </c>
    </row>
    <row r="5554" spans="21:23">
      <c r="U5554" s="233">
        <f t="shared" si="86"/>
        <v>45352</v>
      </c>
      <c r="V5554" s="238">
        <v>45365</v>
      </c>
      <c r="W5554" s="1">
        <v>3908.02</v>
      </c>
    </row>
    <row r="5555" spans="21:23">
      <c r="U5555" s="233">
        <f t="shared" si="86"/>
        <v>45352</v>
      </c>
      <c r="V5555" s="238">
        <v>45366</v>
      </c>
      <c r="W5555" s="1">
        <v>3899.39</v>
      </c>
    </row>
    <row r="5556" spans="21:23">
      <c r="U5556" s="233">
        <f t="shared" si="86"/>
        <v>45352</v>
      </c>
      <c r="V5556" s="238">
        <v>45367</v>
      </c>
      <c r="W5556" s="1">
        <v>3884.64</v>
      </c>
    </row>
    <row r="5557" spans="21:23">
      <c r="U5557" s="233">
        <f t="shared" si="86"/>
        <v>45352</v>
      </c>
      <c r="V5557" s="238">
        <v>45368</v>
      </c>
      <c r="W5557" s="1">
        <v>3884.64</v>
      </c>
    </row>
    <row r="5558" spans="21:23">
      <c r="U5558" s="233">
        <f t="shared" si="86"/>
        <v>45352</v>
      </c>
      <c r="V5558" s="238">
        <v>45369</v>
      </c>
      <c r="W5558" s="1">
        <v>3884.64</v>
      </c>
    </row>
    <row r="5559" spans="21:23">
      <c r="U5559" s="233">
        <f t="shared" si="86"/>
        <v>45352</v>
      </c>
      <c r="V5559" s="238">
        <v>45370</v>
      </c>
      <c r="W5559" s="1">
        <v>3880.59</v>
      </c>
    </row>
    <row r="5560" spans="21:23">
      <c r="U5560" s="233">
        <f t="shared" si="86"/>
        <v>45352</v>
      </c>
      <c r="V5560" s="238">
        <v>45371</v>
      </c>
      <c r="W5560" s="1">
        <v>3894.37</v>
      </c>
    </row>
    <row r="5561" spans="21:23">
      <c r="U5561" s="233">
        <f t="shared" si="86"/>
        <v>45352</v>
      </c>
      <c r="V5561" s="238">
        <v>45372</v>
      </c>
      <c r="W5561" s="1">
        <v>3886.94</v>
      </c>
    </row>
    <row r="5562" spans="21:23">
      <c r="U5562" s="233">
        <f t="shared" si="86"/>
        <v>45352</v>
      </c>
      <c r="V5562" s="238">
        <v>45373</v>
      </c>
      <c r="W5562" s="1">
        <v>3888.02</v>
      </c>
    </row>
    <row r="5563" spans="21:23">
      <c r="U5563" s="233">
        <f t="shared" si="86"/>
        <v>45352</v>
      </c>
      <c r="V5563" s="238">
        <v>45374</v>
      </c>
      <c r="W5563" s="1">
        <v>3901.51</v>
      </c>
    </row>
    <row r="5564" spans="21:23">
      <c r="U5564" s="233">
        <f t="shared" si="86"/>
        <v>45352</v>
      </c>
      <c r="V5564" s="238">
        <v>45375</v>
      </c>
      <c r="W5564" s="1">
        <v>3901.51</v>
      </c>
    </row>
    <row r="5565" spans="21:23">
      <c r="U5565" s="233">
        <f t="shared" si="86"/>
        <v>45352</v>
      </c>
      <c r="V5565" s="238">
        <v>45376</v>
      </c>
      <c r="W5565" s="1">
        <v>3901.51</v>
      </c>
    </row>
    <row r="5566" spans="21:23">
      <c r="U5566" s="233">
        <f t="shared" si="86"/>
        <v>45352</v>
      </c>
      <c r="V5566" s="238">
        <v>45377</v>
      </c>
      <c r="W5566" s="1">
        <v>3901.51</v>
      </c>
    </row>
    <row r="5567" spans="21:23">
      <c r="U5567" s="233">
        <f t="shared" si="86"/>
        <v>45352</v>
      </c>
      <c r="V5567" s="238">
        <v>45378</v>
      </c>
      <c r="W5567" s="1">
        <v>3865.97</v>
      </c>
    </row>
    <row r="5568" spans="21:23">
      <c r="U5568" s="233">
        <f t="shared" si="86"/>
        <v>45352</v>
      </c>
      <c r="V5568" s="238">
        <v>45379</v>
      </c>
      <c r="W5568" s="1">
        <v>3842.3</v>
      </c>
    </row>
    <row r="5569" spans="21:23">
      <c r="U5569" s="233">
        <f t="shared" si="86"/>
        <v>45352</v>
      </c>
      <c r="V5569" s="238">
        <v>45380</v>
      </c>
      <c r="W5569" s="1">
        <v>3842.3</v>
      </c>
    </row>
    <row r="5570" spans="21:23">
      <c r="U5570" s="233">
        <f t="shared" si="86"/>
        <v>45352</v>
      </c>
      <c r="V5570" s="238">
        <v>45381</v>
      </c>
      <c r="W5570" s="1">
        <v>3842.3</v>
      </c>
    </row>
    <row r="5571" spans="21:23">
      <c r="U5571" s="233">
        <f t="shared" ref="U5571:U5634" si="87">+DATE(YEAR(V5571),MONTH(V5571),1)</f>
        <v>45352</v>
      </c>
      <c r="V5571" s="238">
        <v>45382</v>
      </c>
      <c r="W5571" s="1">
        <v>3842.3</v>
      </c>
    </row>
    <row r="5572" spans="21:23">
      <c r="U5572" s="233">
        <f t="shared" si="87"/>
        <v>45383</v>
      </c>
      <c r="V5572" s="238">
        <v>45383</v>
      </c>
      <c r="W5572" s="1">
        <v>3842.3</v>
      </c>
    </row>
    <row r="5573" spans="21:23">
      <c r="U5573" s="233">
        <f t="shared" si="87"/>
        <v>45383</v>
      </c>
      <c r="V5573" s="238">
        <v>45384</v>
      </c>
      <c r="W5573" s="1">
        <v>3863.05</v>
      </c>
    </row>
    <row r="5574" spans="21:23">
      <c r="U5574" s="233">
        <f t="shared" si="87"/>
        <v>45383</v>
      </c>
      <c r="V5574" s="238">
        <v>45385</v>
      </c>
      <c r="W5574" s="1">
        <v>3845.22</v>
      </c>
    </row>
    <row r="5575" spans="21:23">
      <c r="U5575" s="233">
        <f t="shared" si="87"/>
        <v>45383</v>
      </c>
      <c r="V5575" s="238">
        <v>45386</v>
      </c>
      <c r="W5575" s="1">
        <v>3812.13</v>
      </c>
    </row>
    <row r="5576" spans="21:23">
      <c r="U5576" s="233">
        <f t="shared" si="87"/>
        <v>45383</v>
      </c>
      <c r="V5576" s="238">
        <v>45387</v>
      </c>
      <c r="W5576" s="1">
        <v>3775.37</v>
      </c>
    </row>
    <row r="5577" spans="21:23">
      <c r="U5577" s="233">
        <f t="shared" si="87"/>
        <v>45383</v>
      </c>
      <c r="V5577" s="238">
        <v>45388</v>
      </c>
      <c r="W5577" s="1">
        <v>3764.23</v>
      </c>
    </row>
    <row r="5578" spans="21:23">
      <c r="U5578" s="233">
        <f t="shared" si="87"/>
        <v>45383</v>
      </c>
      <c r="V5578" s="238">
        <v>45389</v>
      </c>
      <c r="W5578" s="1">
        <v>3764.23</v>
      </c>
    </row>
    <row r="5579" spans="21:23">
      <c r="U5579" s="233">
        <f t="shared" si="87"/>
        <v>45383</v>
      </c>
      <c r="V5579" s="238">
        <v>45390</v>
      </c>
      <c r="W5579" s="1">
        <v>3764.23</v>
      </c>
    </row>
    <row r="5580" spans="21:23">
      <c r="U5580" s="233">
        <f t="shared" si="87"/>
        <v>45383</v>
      </c>
      <c r="V5580" s="238">
        <v>45391</v>
      </c>
      <c r="W5580" s="1">
        <v>3768.8</v>
      </c>
    </row>
    <row r="5581" spans="21:23">
      <c r="U5581" s="233">
        <f t="shared" si="87"/>
        <v>45383</v>
      </c>
      <c r="V5581" s="238">
        <v>45392</v>
      </c>
      <c r="W5581" s="1">
        <v>3763.43</v>
      </c>
    </row>
    <row r="5582" spans="21:23">
      <c r="U5582" s="233">
        <f t="shared" si="87"/>
        <v>45383</v>
      </c>
      <c r="V5582" s="238">
        <v>45393</v>
      </c>
      <c r="W5582" s="1">
        <v>3815.44</v>
      </c>
    </row>
    <row r="5583" spans="21:23">
      <c r="U5583" s="233">
        <f t="shared" si="87"/>
        <v>45383</v>
      </c>
      <c r="V5583" s="238">
        <v>45394</v>
      </c>
      <c r="W5583" s="1">
        <v>3820.1</v>
      </c>
    </row>
    <row r="5584" spans="21:23">
      <c r="U5584" s="233">
        <f t="shared" si="87"/>
        <v>45383</v>
      </c>
      <c r="V5584" s="238">
        <v>45395</v>
      </c>
      <c r="W5584" s="1">
        <v>3864.97</v>
      </c>
    </row>
    <row r="5585" spans="21:23">
      <c r="U5585" s="233">
        <f t="shared" si="87"/>
        <v>45383</v>
      </c>
      <c r="V5585" s="238">
        <v>45396</v>
      </c>
      <c r="W5585" s="1">
        <v>3864.97</v>
      </c>
    </row>
    <row r="5586" spans="21:23">
      <c r="U5586" s="233">
        <f t="shared" si="87"/>
        <v>45383</v>
      </c>
      <c r="V5586" s="238">
        <v>45397</v>
      </c>
      <c r="W5586" s="1">
        <v>3864.97</v>
      </c>
    </row>
    <row r="5587" spans="21:23">
      <c r="U5587" s="233">
        <f t="shared" si="87"/>
        <v>45383</v>
      </c>
      <c r="V5587" s="238">
        <v>45398</v>
      </c>
      <c r="W5587" s="1">
        <v>3889.58</v>
      </c>
    </row>
    <row r="5588" spans="21:23">
      <c r="U5588" s="233">
        <f t="shared" si="87"/>
        <v>45383</v>
      </c>
      <c r="V5588" s="238">
        <v>45399</v>
      </c>
      <c r="W5588" s="1">
        <v>3938.11</v>
      </c>
    </row>
    <row r="5589" spans="21:23">
      <c r="U5589" s="233">
        <f t="shared" si="87"/>
        <v>45383</v>
      </c>
      <c r="V5589" s="238">
        <v>45400</v>
      </c>
      <c r="W5589" s="1">
        <v>3901.94</v>
      </c>
    </row>
    <row r="5590" spans="21:23">
      <c r="U5590" s="233">
        <f t="shared" si="87"/>
        <v>45383</v>
      </c>
      <c r="V5590" s="238">
        <v>45401</v>
      </c>
      <c r="W5590" s="1">
        <v>3918.23</v>
      </c>
    </row>
    <row r="5591" spans="21:23">
      <c r="U5591" s="233">
        <f t="shared" si="87"/>
        <v>45383</v>
      </c>
      <c r="V5591" s="238">
        <v>45402</v>
      </c>
      <c r="W5591" s="1">
        <v>3937.13</v>
      </c>
    </row>
    <row r="5592" spans="21:23">
      <c r="U5592" s="233">
        <f t="shared" si="87"/>
        <v>45383</v>
      </c>
      <c r="V5592" s="238">
        <v>45403</v>
      </c>
      <c r="W5592" s="1">
        <v>3937.13</v>
      </c>
    </row>
    <row r="5593" spans="21:23">
      <c r="U5593" s="233">
        <f t="shared" si="87"/>
        <v>45383</v>
      </c>
      <c r="V5593" s="238">
        <v>45404</v>
      </c>
      <c r="W5593" s="1">
        <v>3937.13</v>
      </c>
    </row>
    <row r="5594" spans="21:23">
      <c r="U5594" s="233">
        <f t="shared" si="87"/>
        <v>45383</v>
      </c>
      <c r="V5594" s="238">
        <v>45405</v>
      </c>
      <c r="W5594" s="1">
        <v>3924.82</v>
      </c>
    </row>
    <row r="5595" spans="21:23">
      <c r="U5595" s="233">
        <f t="shared" si="87"/>
        <v>45383</v>
      </c>
      <c r="V5595" s="238">
        <v>45406</v>
      </c>
      <c r="W5595" s="1">
        <v>3910.01</v>
      </c>
    </row>
    <row r="5596" spans="21:23">
      <c r="U5596" s="233">
        <f t="shared" si="87"/>
        <v>45383</v>
      </c>
      <c r="V5596" s="238">
        <v>45407</v>
      </c>
      <c r="W5596" s="1">
        <v>3935.65</v>
      </c>
    </row>
    <row r="5597" spans="21:23">
      <c r="U5597" s="233">
        <f t="shared" si="87"/>
        <v>45383</v>
      </c>
      <c r="V5597" s="238">
        <v>45408</v>
      </c>
      <c r="W5597" s="1">
        <v>3964.59</v>
      </c>
    </row>
    <row r="5598" spans="21:23">
      <c r="U5598" s="233">
        <f t="shared" si="87"/>
        <v>45383</v>
      </c>
      <c r="V5598" s="238">
        <v>45409</v>
      </c>
      <c r="W5598" s="1">
        <v>3926.02</v>
      </c>
    </row>
    <row r="5599" spans="21:23">
      <c r="U5599" s="233">
        <f t="shared" si="87"/>
        <v>45383</v>
      </c>
      <c r="V5599" s="238">
        <v>45410</v>
      </c>
      <c r="W5599" s="1">
        <v>3926.02</v>
      </c>
    </row>
    <row r="5600" spans="21:23">
      <c r="U5600" s="233">
        <f t="shared" si="87"/>
        <v>45383</v>
      </c>
      <c r="V5600" s="238">
        <v>45411</v>
      </c>
      <c r="W5600" s="1">
        <v>3926.02</v>
      </c>
    </row>
    <row r="5601" spans="21:23">
      <c r="U5601" s="233">
        <f t="shared" si="87"/>
        <v>45383</v>
      </c>
      <c r="V5601" s="238">
        <v>45412</v>
      </c>
      <c r="W5601" s="1">
        <v>3873.44</v>
      </c>
    </row>
    <row r="5602" spans="21:23">
      <c r="U5602" s="233">
        <f t="shared" si="87"/>
        <v>45413</v>
      </c>
      <c r="V5602" s="238">
        <v>45413</v>
      </c>
      <c r="W5602" s="1">
        <v>3899.07</v>
      </c>
    </row>
    <row r="5603" spans="21:23">
      <c r="U5603" s="233">
        <f t="shared" si="87"/>
        <v>45413</v>
      </c>
      <c r="V5603" s="238">
        <v>45414</v>
      </c>
      <c r="W5603" s="1">
        <v>3899.07</v>
      </c>
    </row>
    <row r="5604" spans="21:23">
      <c r="U5604" s="233">
        <f t="shared" si="87"/>
        <v>45413</v>
      </c>
      <c r="V5604" s="238">
        <v>45415</v>
      </c>
      <c r="W5604" s="1">
        <v>3898.62</v>
      </c>
    </row>
    <row r="5605" spans="21:23">
      <c r="U5605" s="233">
        <f t="shared" si="87"/>
        <v>45413</v>
      </c>
      <c r="V5605" s="238">
        <v>45416</v>
      </c>
      <c r="W5605" s="1">
        <v>3895.41</v>
      </c>
    </row>
    <row r="5606" spans="21:23">
      <c r="U5606" s="233">
        <f t="shared" si="87"/>
        <v>45413</v>
      </c>
      <c r="V5606" s="238">
        <v>45417</v>
      </c>
      <c r="W5606" s="1">
        <v>3895.41</v>
      </c>
    </row>
    <row r="5607" spans="21:23">
      <c r="U5607" s="233">
        <f t="shared" si="87"/>
        <v>45413</v>
      </c>
      <c r="V5607" s="238">
        <v>45418</v>
      </c>
      <c r="W5607" s="1">
        <v>3895.41</v>
      </c>
    </row>
    <row r="5608" spans="21:23">
      <c r="U5608" s="233">
        <f t="shared" si="87"/>
        <v>45413</v>
      </c>
      <c r="V5608" s="238">
        <v>45419</v>
      </c>
      <c r="W5608" s="1">
        <v>3894.23</v>
      </c>
    </row>
    <row r="5609" spans="21:23">
      <c r="U5609" s="233">
        <f t="shared" si="87"/>
        <v>45413</v>
      </c>
      <c r="V5609" s="238">
        <v>45420</v>
      </c>
      <c r="W5609" s="1">
        <v>3884.84</v>
      </c>
    </row>
    <row r="5610" spans="21:23">
      <c r="U5610" s="233">
        <f t="shared" si="87"/>
        <v>45413</v>
      </c>
      <c r="V5610" s="238">
        <v>45421</v>
      </c>
      <c r="W5610" s="1">
        <v>3902.63</v>
      </c>
    </row>
    <row r="5611" spans="21:23">
      <c r="U5611" s="233">
        <f t="shared" si="87"/>
        <v>45413</v>
      </c>
      <c r="V5611" s="238">
        <v>45422</v>
      </c>
      <c r="W5611" s="1">
        <v>3900.38</v>
      </c>
    </row>
    <row r="5612" spans="21:23">
      <c r="U5612" s="233">
        <f t="shared" si="87"/>
        <v>45413</v>
      </c>
      <c r="V5612" s="238">
        <v>45423</v>
      </c>
      <c r="W5612" s="1">
        <v>3888.21</v>
      </c>
    </row>
    <row r="5613" spans="21:23">
      <c r="U5613" s="233">
        <f t="shared" si="87"/>
        <v>45413</v>
      </c>
      <c r="V5613" s="238">
        <v>45424</v>
      </c>
      <c r="W5613" s="1">
        <v>3888.21</v>
      </c>
    </row>
    <row r="5614" spans="21:23">
      <c r="U5614" s="233">
        <f t="shared" si="87"/>
        <v>45413</v>
      </c>
      <c r="V5614" s="238">
        <v>45425</v>
      </c>
      <c r="W5614" s="1">
        <v>3888.21</v>
      </c>
    </row>
    <row r="5615" spans="21:23">
      <c r="U5615" s="233">
        <f t="shared" si="87"/>
        <v>45413</v>
      </c>
      <c r="V5615" s="238">
        <v>45426</v>
      </c>
      <c r="W5615" s="1">
        <v>3888.21</v>
      </c>
    </row>
    <row r="5616" spans="21:23">
      <c r="U5616" s="233">
        <f t="shared" si="87"/>
        <v>45413</v>
      </c>
      <c r="V5616" s="238">
        <v>45427</v>
      </c>
      <c r="W5616" s="1">
        <v>3861.82</v>
      </c>
    </row>
    <row r="5617" spans="21:23">
      <c r="U5617" s="233">
        <f t="shared" si="87"/>
        <v>45413</v>
      </c>
      <c r="V5617" s="238">
        <v>45428</v>
      </c>
      <c r="W5617" s="1">
        <v>3825.42</v>
      </c>
    </row>
    <row r="5618" spans="21:23">
      <c r="U5618" s="233">
        <f t="shared" si="87"/>
        <v>45413</v>
      </c>
      <c r="V5618" s="238">
        <v>45429</v>
      </c>
      <c r="W5618" s="1">
        <v>3828.98</v>
      </c>
    </row>
    <row r="5619" spans="21:23">
      <c r="U5619" s="233">
        <f t="shared" si="87"/>
        <v>45413</v>
      </c>
      <c r="V5619" s="238">
        <v>45430</v>
      </c>
      <c r="W5619" s="1">
        <v>3832.26</v>
      </c>
    </row>
    <row r="5620" spans="21:23">
      <c r="U5620" s="233">
        <f t="shared" si="87"/>
        <v>45413</v>
      </c>
      <c r="V5620" s="238">
        <v>45431</v>
      </c>
      <c r="W5620" s="1">
        <v>3832.26</v>
      </c>
    </row>
    <row r="5621" spans="21:23">
      <c r="U5621" s="233">
        <f t="shared" si="87"/>
        <v>45413</v>
      </c>
      <c r="V5621" s="238">
        <v>45432</v>
      </c>
      <c r="W5621" s="1">
        <v>3832.26</v>
      </c>
    </row>
    <row r="5622" spans="21:23">
      <c r="U5622" s="233">
        <f t="shared" si="87"/>
        <v>45413</v>
      </c>
      <c r="V5622" s="238">
        <v>45433</v>
      </c>
      <c r="W5622" s="1">
        <v>3822.39</v>
      </c>
    </row>
    <row r="5623" spans="21:23">
      <c r="U5623" s="233">
        <f t="shared" si="87"/>
        <v>45413</v>
      </c>
      <c r="V5623" s="238">
        <v>45434</v>
      </c>
      <c r="W5623" s="1">
        <v>3814.94</v>
      </c>
    </row>
    <row r="5624" spans="21:23">
      <c r="U5624" s="233">
        <f t="shared" si="87"/>
        <v>45413</v>
      </c>
      <c r="V5624" s="238">
        <v>45435</v>
      </c>
      <c r="W5624" s="1">
        <v>3829.59</v>
      </c>
    </row>
    <row r="5625" spans="21:23">
      <c r="U5625" s="233">
        <f t="shared" si="87"/>
        <v>45413</v>
      </c>
      <c r="V5625" s="238">
        <v>45436</v>
      </c>
      <c r="W5625" s="1">
        <v>3837.58</v>
      </c>
    </row>
    <row r="5626" spans="21:23">
      <c r="U5626" s="233">
        <f t="shared" si="87"/>
        <v>45413</v>
      </c>
      <c r="V5626" s="238">
        <v>45437</v>
      </c>
      <c r="W5626" s="1">
        <v>3878.07</v>
      </c>
    </row>
    <row r="5627" spans="21:23">
      <c r="U5627" s="233">
        <f t="shared" si="87"/>
        <v>45413</v>
      </c>
      <c r="V5627" s="238">
        <v>45438</v>
      </c>
      <c r="W5627" s="1">
        <v>3878.07</v>
      </c>
    </row>
    <row r="5628" spans="21:23">
      <c r="U5628" s="233">
        <f t="shared" si="87"/>
        <v>45413</v>
      </c>
      <c r="V5628" s="238">
        <v>45439</v>
      </c>
      <c r="W5628" s="1">
        <v>3878.07</v>
      </c>
    </row>
    <row r="5629" spans="21:23">
      <c r="U5629" s="233">
        <f t="shared" si="87"/>
        <v>45413</v>
      </c>
      <c r="V5629" s="238">
        <v>45440</v>
      </c>
      <c r="W5629" s="1">
        <v>3878.07</v>
      </c>
    </row>
    <row r="5630" spans="21:23">
      <c r="U5630" s="233">
        <f t="shared" si="87"/>
        <v>45413</v>
      </c>
      <c r="V5630" s="238">
        <v>45441</v>
      </c>
      <c r="W5630" s="1">
        <v>3853.09</v>
      </c>
    </row>
    <row r="5631" spans="21:23">
      <c r="U5631" s="233">
        <f t="shared" si="87"/>
        <v>45413</v>
      </c>
      <c r="V5631" s="238">
        <v>45442</v>
      </c>
      <c r="W5631" s="1">
        <v>3867.02</v>
      </c>
    </row>
    <row r="5632" spans="21:23">
      <c r="U5632" s="233">
        <f t="shared" si="87"/>
        <v>45413</v>
      </c>
      <c r="V5632" s="238">
        <v>45443</v>
      </c>
      <c r="W5632" s="1">
        <v>3874.32</v>
      </c>
    </row>
    <row r="5633" spans="21:23">
      <c r="U5633" s="233">
        <f t="shared" si="87"/>
        <v>45444</v>
      </c>
      <c r="V5633" s="238">
        <v>45444</v>
      </c>
      <c r="W5633" s="1">
        <v>3860.92</v>
      </c>
    </row>
    <row r="5634" spans="21:23">
      <c r="U5634" s="233">
        <f t="shared" si="87"/>
        <v>45444</v>
      </c>
      <c r="V5634" s="238">
        <v>45445</v>
      </c>
      <c r="W5634" s="1">
        <v>3860.92</v>
      </c>
    </row>
    <row r="5635" spans="21:23">
      <c r="U5635" s="233">
        <f t="shared" ref="U5635:U5653" si="88">+DATE(YEAR(V5635),MONTH(V5635),1)</f>
        <v>45444</v>
      </c>
      <c r="V5635" s="238">
        <v>45446</v>
      </c>
      <c r="W5635" s="1">
        <v>3860.92</v>
      </c>
    </row>
    <row r="5636" spans="21:23">
      <c r="U5636" s="233">
        <f t="shared" si="88"/>
        <v>45444</v>
      </c>
      <c r="V5636" s="238">
        <v>45447</v>
      </c>
      <c r="W5636" s="1">
        <v>3860.92</v>
      </c>
    </row>
    <row r="5637" spans="21:23">
      <c r="U5637" s="233">
        <f t="shared" si="88"/>
        <v>45444</v>
      </c>
      <c r="V5637" s="238">
        <v>45448</v>
      </c>
      <c r="W5637" s="1">
        <v>3909.65</v>
      </c>
    </row>
    <row r="5638" spans="21:23">
      <c r="U5638" s="233">
        <f t="shared" si="88"/>
        <v>45444</v>
      </c>
      <c r="V5638" s="238">
        <v>45449</v>
      </c>
      <c r="W5638" s="1">
        <v>3927.91</v>
      </c>
    </row>
    <row r="5639" spans="21:23">
      <c r="U5639" s="233">
        <f t="shared" si="88"/>
        <v>45444</v>
      </c>
      <c r="V5639" s="238">
        <v>45450</v>
      </c>
      <c r="W5639" s="1">
        <v>3938.53</v>
      </c>
    </row>
    <row r="5640" spans="21:23">
      <c r="U5640" s="233">
        <f t="shared" si="88"/>
        <v>45444</v>
      </c>
      <c r="V5640" s="238">
        <v>45451</v>
      </c>
      <c r="W5640" s="1">
        <v>3944.14</v>
      </c>
    </row>
    <row r="5641" spans="21:23">
      <c r="U5641" s="233">
        <f t="shared" si="88"/>
        <v>45444</v>
      </c>
      <c r="V5641" s="238">
        <v>45452</v>
      </c>
      <c r="W5641" s="1">
        <v>3944.14</v>
      </c>
    </row>
    <row r="5642" spans="21:23">
      <c r="U5642" s="233">
        <f t="shared" si="88"/>
        <v>45444</v>
      </c>
      <c r="V5642" s="238">
        <v>45453</v>
      </c>
      <c r="W5642" s="1">
        <v>3944.14</v>
      </c>
    </row>
    <row r="5643" spans="21:23">
      <c r="U5643" s="233">
        <f t="shared" si="88"/>
        <v>45444</v>
      </c>
      <c r="V5643" s="238">
        <v>45454</v>
      </c>
      <c r="W5643" s="1">
        <v>3944.14</v>
      </c>
    </row>
    <row r="5644" spans="21:23">
      <c r="U5644" s="233">
        <f t="shared" si="88"/>
        <v>45444</v>
      </c>
      <c r="V5644" s="238">
        <v>45455</v>
      </c>
      <c r="W5644" s="1">
        <v>3960.83</v>
      </c>
    </row>
    <row r="5645" spans="21:23">
      <c r="U5645" s="233">
        <f t="shared" si="88"/>
        <v>45444</v>
      </c>
      <c r="V5645" s="238">
        <v>45456</v>
      </c>
      <c r="W5645" s="1">
        <v>4023.26</v>
      </c>
    </row>
    <row r="5646" spans="21:23">
      <c r="U5646" s="233">
        <f t="shared" si="88"/>
        <v>45444</v>
      </c>
      <c r="V5646" s="238">
        <v>45457</v>
      </c>
      <c r="W5646" s="1">
        <v>4107.5200000000004</v>
      </c>
    </row>
    <row r="5647" spans="21:23">
      <c r="U5647" s="233">
        <f t="shared" si="88"/>
        <v>45444</v>
      </c>
      <c r="V5647" s="238">
        <v>45458</v>
      </c>
      <c r="W5647" s="1">
        <v>4151.55</v>
      </c>
    </row>
    <row r="5648" spans="21:23">
      <c r="U5648" s="233">
        <f t="shared" si="88"/>
        <v>45444</v>
      </c>
      <c r="V5648" s="238">
        <v>45459</v>
      </c>
      <c r="W5648" s="1">
        <v>4151.55</v>
      </c>
    </row>
    <row r="5649" spans="21:23">
      <c r="U5649" s="233">
        <f t="shared" si="88"/>
        <v>45444</v>
      </c>
      <c r="V5649" s="238">
        <v>45460</v>
      </c>
      <c r="W5649" s="1">
        <v>4151.55</v>
      </c>
    </row>
    <row r="5650" spans="21:23">
      <c r="U5650" s="233">
        <f t="shared" si="88"/>
        <v>45444</v>
      </c>
      <c r="V5650" s="238">
        <v>45461</v>
      </c>
      <c r="W5650" s="1">
        <v>4144.63</v>
      </c>
    </row>
    <row r="5651" spans="21:23">
      <c r="U5651" s="233">
        <f t="shared" si="88"/>
        <v>45444</v>
      </c>
      <c r="V5651" s="238">
        <v>45462</v>
      </c>
      <c r="W5651" s="1">
        <v>4101.87</v>
      </c>
    </row>
    <row r="5652" spans="21:23">
      <c r="U5652" s="233">
        <f t="shared" si="88"/>
        <v>45444</v>
      </c>
      <c r="V5652" s="238">
        <v>45463</v>
      </c>
      <c r="W5652" s="1">
        <v>4101.87</v>
      </c>
    </row>
    <row r="5653" spans="21:23">
      <c r="U5653" s="233">
        <f t="shared" si="88"/>
        <v>45444</v>
      </c>
      <c r="V5653" s="238">
        <v>45464</v>
      </c>
      <c r="W5653" s="1">
        <v>4175.96</v>
      </c>
    </row>
    <row r="5654" spans="21:23">
      <c r="U5654" s="240">
        <f t="shared" ref="U5654:U5717" si="89">+DATE(YEAR(V5654),MONTH(V5654),1)</f>
        <v>45444</v>
      </c>
      <c r="V5654" s="241" t="s">
        <v>111</v>
      </c>
      <c r="W5654" s="1">
        <v>4143.72</v>
      </c>
    </row>
    <row r="5655" spans="21:23">
      <c r="U5655" s="240">
        <f t="shared" si="89"/>
        <v>45444</v>
      </c>
      <c r="V5655" s="241" t="s">
        <v>112</v>
      </c>
      <c r="W5655" s="1">
        <v>4143.72</v>
      </c>
    </row>
    <row r="5656" spans="21:23">
      <c r="U5656" s="240">
        <f t="shared" si="89"/>
        <v>45444</v>
      </c>
      <c r="V5656" s="241" t="s">
        <v>113</v>
      </c>
      <c r="W5656" s="1">
        <v>4143.72</v>
      </c>
    </row>
    <row r="5657" spans="21:23">
      <c r="U5657" s="240">
        <f t="shared" si="89"/>
        <v>45444</v>
      </c>
      <c r="V5657" s="241" t="s">
        <v>114</v>
      </c>
      <c r="W5657" s="1">
        <v>4104.38</v>
      </c>
    </row>
    <row r="5658" spans="21:23">
      <c r="U5658" s="240">
        <f t="shared" si="89"/>
        <v>45444</v>
      </c>
      <c r="V5658" s="241" t="s">
        <v>115</v>
      </c>
      <c r="W5658" s="1">
        <v>4093.66</v>
      </c>
    </row>
    <row r="5659" spans="21:23">
      <c r="U5659" s="240">
        <f t="shared" si="89"/>
        <v>45444</v>
      </c>
      <c r="V5659" s="241" t="s">
        <v>116</v>
      </c>
      <c r="W5659" s="1">
        <v>4133.6099999999997</v>
      </c>
    </row>
    <row r="5660" spans="21:23">
      <c r="U5660" s="240">
        <f t="shared" si="89"/>
        <v>45444</v>
      </c>
      <c r="V5660" s="241" t="s">
        <v>117</v>
      </c>
      <c r="W5660" s="1">
        <v>4158.1000000000004</v>
      </c>
    </row>
    <row r="5661" spans="21:23">
      <c r="U5661" s="240">
        <f t="shared" si="89"/>
        <v>45444</v>
      </c>
      <c r="V5661" s="241" t="s">
        <v>118</v>
      </c>
      <c r="W5661" s="1">
        <v>4148.04</v>
      </c>
    </row>
    <row r="5662" spans="21:23">
      <c r="U5662" s="240">
        <f t="shared" si="89"/>
        <v>45444</v>
      </c>
      <c r="V5662" s="241" t="s">
        <v>119</v>
      </c>
      <c r="W5662" s="1">
        <v>4148.04</v>
      </c>
    </row>
    <row r="5663" spans="21:23">
      <c r="U5663" s="240">
        <f t="shared" si="89"/>
        <v>45474</v>
      </c>
      <c r="V5663" s="241" t="s">
        <v>120</v>
      </c>
      <c r="W5663" s="1">
        <v>4148.04</v>
      </c>
    </row>
    <row r="5664" spans="21:23">
      <c r="U5664" s="240">
        <f t="shared" si="89"/>
        <v>45474</v>
      </c>
      <c r="V5664" s="241" t="s">
        <v>121</v>
      </c>
      <c r="W5664" s="1">
        <v>4148.04</v>
      </c>
    </row>
    <row r="5665" spans="21:23">
      <c r="U5665" s="240">
        <f t="shared" si="89"/>
        <v>45474</v>
      </c>
      <c r="V5665" s="241" t="s">
        <v>122</v>
      </c>
      <c r="W5665" s="1">
        <v>4130.03</v>
      </c>
    </row>
    <row r="5666" spans="21:23">
      <c r="U5666" s="240">
        <f t="shared" si="89"/>
        <v>45474</v>
      </c>
      <c r="V5666" s="241" t="s">
        <v>123</v>
      </c>
      <c r="W5666" s="1">
        <v>4096.09</v>
      </c>
    </row>
    <row r="5667" spans="21:23">
      <c r="U5667" s="240">
        <f t="shared" si="89"/>
        <v>45474</v>
      </c>
      <c r="V5667" s="241" t="s">
        <v>124</v>
      </c>
      <c r="W5667" s="1">
        <v>4096.09</v>
      </c>
    </row>
    <row r="5668" spans="21:23">
      <c r="U5668" s="240">
        <f t="shared" si="89"/>
        <v>45474</v>
      </c>
      <c r="V5668" s="241" t="s">
        <v>125</v>
      </c>
      <c r="W5668" s="1">
        <v>4093.72</v>
      </c>
    </row>
    <row r="5669" spans="21:23">
      <c r="U5669" s="240">
        <f t="shared" si="89"/>
        <v>45474</v>
      </c>
      <c r="V5669" s="241" t="s">
        <v>126</v>
      </c>
      <c r="W5669" s="1">
        <v>4093.72</v>
      </c>
    </row>
    <row r="5670" spans="21:23">
      <c r="U5670" s="240">
        <f t="shared" si="89"/>
        <v>45474</v>
      </c>
      <c r="V5670" s="241" t="s">
        <v>127</v>
      </c>
      <c r="W5670" s="1">
        <v>4093.72</v>
      </c>
    </row>
    <row r="5671" spans="21:23">
      <c r="U5671" s="240">
        <f t="shared" si="89"/>
        <v>45474</v>
      </c>
      <c r="V5671" s="241" t="s">
        <v>128</v>
      </c>
      <c r="W5671" s="1">
        <v>4052.99</v>
      </c>
    </row>
    <row r="5672" spans="21:23">
      <c r="U5672" s="240">
        <f t="shared" si="89"/>
        <v>45474</v>
      </c>
      <c r="V5672" s="241" t="s">
        <v>129</v>
      </c>
      <c r="W5672" s="1">
        <v>4022.05</v>
      </c>
    </row>
    <row r="5673" spans="21:23">
      <c r="U5673" s="240">
        <f t="shared" si="89"/>
        <v>45474</v>
      </c>
      <c r="V5673" s="241" t="s">
        <v>130</v>
      </c>
      <c r="W5673" s="1">
        <v>3979.91</v>
      </c>
    </row>
    <row r="5674" spans="21:23">
      <c r="U5674" s="240">
        <f t="shared" si="89"/>
        <v>45474</v>
      </c>
      <c r="V5674" s="241" t="s">
        <v>131</v>
      </c>
      <c r="W5674" s="1">
        <v>3968.87</v>
      </c>
    </row>
    <row r="5675" spans="21:23">
      <c r="U5675" s="240">
        <f t="shared" si="89"/>
        <v>45474</v>
      </c>
      <c r="V5675" s="241" t="s">
        <v>132</v>
      </c>
      <c r="W5675" s="1">
        <v>3944.97</v>
      </c>
    </row>
    <row r="5676" spans="21:23">
      <c r="U5676" s="240">
        <f t="shared" si="89"/>
        <v>45474</v>
      </c>
      <c r="V5676" s="241" t="s">
        <v>133</v>
      </c>
      <c r="W5676" s="1">
        <v>3944.97</v>
      </c>
    </row>
    <row r="5677" spans="21:23">
      <c r="U5677" s="240">
        <f t="shared" si="89"/>
        <v>45474</v>
      </c>
      <c r="V5677" s="241" t="s">
        <v>134</v>
      </c>
      <c r="W5677" s="1">
        <v>3944.97</v>
      </c>
    </row>
    <row r="5678" spans="21:23">
      <c r="U5678" s="240">
        <f t="shared" si="89"/>
        <v>45474</v>
      </c>
      <c r="V5678" s="241" t="s">
        <v>135</v>
      </c>
      <c r="W5678" s="1">
        <v>3948.41</v>
      </c>
    </row>
    <row r="5679" spans="21:23">
      <c r="U5679" s="240">
        <f t="shared" si="89"/>
        <v>45474</v>
      </c>
      <c r="V5679" s="241" t="s">
        <v>136</v>
      </c>
      <c r="W5679" s="1">
        <v>3977.63</v>
      </c>
    </row>
    <row r="5680" spans="21:23">
      <c r="U5680" s="240">
        <f t="shared" si="89"/>
        <v>45474</v>
      </c>
      <c r="V5680" s="241" t="s">
        <v>137</v>
      </c>
      <c r="W5680" s="1">
        <v>4011.19</v>
      </c>
    </row>
    <row r="5681" spans="21:23">
      <c r="U5681" s="240">
        <f t="shared" si="89"/>
        <v>45474</v>
      </c>
      <c r="V5681" s="241" t="s">
        <v>138</v>
      </c>
      <c r="W5681" s="1">
        <v>4036.73</v>
      </c>
    </row>
    <row r="5682" spans="21:23">
      <c r="U5682" s="240">
        <f t="shared" si="89"/>
        <v>45474</v>
      </c>
      <c r="V5682" s="241" t="s">
        <v>139</v>
      </c>
      <c r="W5682" s="1">
        <v>4040.2</v>
      </c>
    </row>
    <row r="5683" spans="21:23">
      <c r="U5683" s="240">
        <f t="shared" si="89"/>
        <v>45474</v>
      </c>
      <c r="V5683" s="241" t="s">
        <v>140</v>
      </c>
      <c r="W5683" s="1">
        <v>4040.2</v>
      </c>
    </row>
    <row r="5684" spans="21:23">
      <c r="U5684" s="240">
        <f t="shared" si="89"/>
        <v>45474</v>
      </c>
      <c r="V5684" s="241" t="s">
        <v>141</v>
      </c>
      <c r="W5684" s="1">
        <v>4040.2</v>
      </c>
    </row>
    <row r="5685" spans="21:23">
      <c r="U5685" s="240">
        <f t="shared" si="89"/>
        <v>45474</v>
      </c>
      <c r="V5685" s="241" t="s">
        <v>142</v>
      </c>
      <c r="W5685" s="1">
        <v>4006.01</v>
      </c>
    </row>
    <row r="5686" spans="21:23">
      <c r="U5686" s="240">
        <f t="shared" si="89"/>
        <v>45474</v>
      </c>
      <c r="V5686" s="241" t="s">
        <v>143</v>
      </c>
      <c r="W5686" s="1">
        <v>4010.53</v>
      </c>
    </row>
    <row r="5687" spans="21:23">
      <c r="U5687" s="240">
        <f t="shared" si="89"/>
        <v>45474</v>
      </c>
      <c r="V5687" s="241" t="s">
        <v>144</v>
      </c>
      <c r="W5687" s="1">
        <v>4047.66</v>
      </c>
    </row>
    <row r="5688" spans="21:23">
      <c r="U5688" s="240">
        <f t="shared" si="89"/>
        <v>45474</v>
      </c>
      <c r="V5688" s="241" t="s">
        <v>145</v>
      </c>
      <c r="W5688" s="1">
        <v>4035</v>
      </c>
    </row>
    <row r="5689" spans="21:23">
      <c r="U5689" s="240">
        <f t="shared" si="89"/>
        <v>45474</v>
      </c>
      <c r="V5689" s="241" t="s">
        <v>146</v>
      </c>
      <c r="W5689" s="1">
        <v>4014.56</v>
      </c>
    </row>
    <row r="5690" spans="21:23">
      <c r="U5690" s="240">
        <f t="shared" si="89"/>
        <v>45474</v>
      </c>
      <c r="V5690" s="241" t="s">
        <v>147</v>
      </c>
      <c r="W5690" s="1">
        <v>4014.56</v>
      </c>
    </row>
    <row r="5691" spans="21:23">
      <c r="U5691" s="240">
        <f t="shared" si="89"/>
        <v>45474</v>
      </c>
      <c r="V5691" s="241" t="s">
        <v>148</v>
      </c>
      <c r="W5691" s="1">
        <v>4014.56</v>
      </c>
    </row>
    <row r="5692" spans="21:23">
      <c r="U5692" s="240">
        <f t="shared" si="89"/>
        <v>45474</v>
      </c>
      <c r="V5692" s="241" t="s">
        <v>149</v>
      </c>
      <c r="W5692" s="1">
        <v>4059.91</v>
      </c>
    </row>
    <row r="5693" spans="21:23">
      <c r="U5693" s="240">
        <f t="shared" si="89"/>
        <v>45474</v>
      </c>
      <c r="V5693" s="241" t="s">
        <v>150</v>
      </c>
      <c r="W5693" s="1">
        <v>4089.05</v>
      </c>
    </row>
    <row r="5694" spans="21:23">
      <c r="U5694" s="240">
        <f t="shared" si="89"/>
        <v>45505</v>
      </c>
      <c r="V5694" s="241" t="s">
        <v>151</v>
      </c>
      <c r="W5694" s="1">
        <v>4060.34</v>
      </c>
    </row>
    <row r="5695" spans="21:23">
      <c r="U5695" s="240">
        <f t="shared" si="89"/>
        <v>45505</v>
      </c>
      <c r="V5695" s="241" t="s">
        <v>152</v>
      </c>
      <c r="W5695" s="1">
        <v>4057.14</v>
      </c>
    </row>
    <row r="5696" spans="21:23">
      <c r="U5696" s="240">
        <f t="shared" si="89"/>
        <v>45505</v>
      </c>
      <c r="V5696" s="241" t="s">
        <v>153</v>
      </c>
      <c r="W5696" s="1">
        <v>4110.37</v>
      </c>
    </row>
    <row r="5697" spans="21:23">
      <c r="U5697" s="240">
        <f t="shared" si="89"/>
        <v>45505</v>
      </c>
      <c r="V5697" s="241" t="s">
        <v>154</v>
      </c>
      <c r="W5697" s="1">
        <v>4110.37</v>
      </c>
    </row>
    <row r="5698" spans="21:23">
      <c r="U5698" s="240">
        <f t="shared" si="89"/>
        <v>45505</v>
      </c>
      <c r="V5698" s="241" t="s">
        <v>155</v>
      </c>
      <c r="W5698" s="1">
        <v>4110.37</v>
      </c>
    </row>
    <row r="5699" spans="21:23">
      <c r="U5699" s="240">
        <f t="shared" si="89"/>
        <v>45505</v>
      </c>
      <c r="V5699" s="241" t="s">
        <v>156</v>
      </c>
      <c r="W5699" s="1">
        <v>4184.3</v>
      </c>
    </row>
    <row r="5700" spans="21:23">
      <c r="U5700" s="240">
        <f t="shared" si="89"/>
        <v>45505</v>
      </c>
      <c r="V5700" s="241" t="s">
        <v>157</v>
      </c>
      <c r="W5700" s="1">
        <v>4136.2700000000004</v>
      </c>
    </row>
    <row r="5701" spans="21:23">
      <c r="U5701" s="240">
        <f t="shared" si="89"/>
        <v>45505</v>
      </c>
      <c r="V5701" s="241" t="s">
        <v>158</v>
      </c>
      <c r="W5701" s="1">
        <v>4136.2700000000004</v>
      </c>
    </row>
    <row r="5702" spans="21:23">
      <c r="U5702" s="240">
        <f t="shared" si="89"/>
        <v>45505</v>
      </c>
      <c r="V5702" s="241" t="s">
        <v>159</v>
      </c>
      <c r="W5702" s="1">
        <v>4100.79</v>
      </c>
    </row>
    <row r="5703" spans="21:23">
      <c r="U5703" s="240">
        <f t="shared" si="89"/>
        <v>45505</v>
      </c>
      <c r="V5703" s="241" t="s">
        <v>160</v>
      </c>
      <c r="W5703" s="1">
        <v>4064.51</v>
      </c>
    </row>
    <row r="5704" spans="21:23">
      <c r="U5704" s="240">
        <f t="shared" si="89"/>
        <v>45505</v>
      </c>
      <c r="V5704" s="241" t="s">
        <v>161</v>
      </c>
      <c r="W5704" s="1">
        <v>4064.51</v>
      </c>
    </row>
    <row r="5705" spans="21:23">
      <c r="U5705" s="240">
        <f t="shared" si="89"/>
        <v>45505</v>
      </c>
      <c r="V5705" s="241" t="s">
        <v>162</v>
      </c>
      <c r="W5705" s="1">
        <v>4064.51</v>
      </c>
    </row>
    <row r="5706" spans="21:23">
      <c r="U5706" s="240">
        <f t="shared" si="89"/>
        <v>45505</v>
      </c>
      <c r="V5706" s="241" t="s">
        <v>163</v>
      </c>
      <c r="W5706" s="1">
        <v>4063.26</v>
      </c>
    </row>
    <row r="5707" spans="21:23">
      <c r="U5707" s="240">
        <f t="shared" si="89"/>
        <v>45505</v>
      </c>
      <c r="V5707" s="241" t="s">
        <v>164</v>
      </c>
      <c r="W5707" s="1">
        <v>4038.87</v>
      </c>
    </row>
    <row r="5708" spans="21:23">
      <c r="U5708" s="240">
        <f t="shared" si="89"/>
        <v>45505</v>
      </c>
      <c r="V5708" s="241" t="s">
        <v>165</v>
      </c>
      <c r="W5708" s="1">
        <v>4021.1</v>
      </c>
    </row>
    <row r="5709" spans="21:23">
      <c r="U5709" s="240">
        <f t="shared" si="89"/>
        <v>45505</v>
      </c>
      <c r="V5709" s="241" t="s">
        <v>166</v>
      </c>
      <c r="W5709" s="1">
        <v>4014.18</v>
      </c>
    </row>
    <row r="5710" spans="21:23">
      <c r="U5710" s="240">
        <f t="shared" si="89"/>
        <v>45505</v>
      </c>
      <c r="V5710" s="241" t="s">
        <v>167</v>
      </c>
      <c r="W5710" s="1">
        <v>4021.63</v>
      </c>
    </row>
    <row r="5711" spans="21:23">
      <c r="U5711" s="240">
        <f t="shared" si="89"/>
        <v>45505</v>
      </c>
      <c r="V5711" s="241" t="s">
        <v>168</v>
      </c>
      <c r="W5711" s="1">
        <v>4021.63</v>
      </c>
    </row>
    <row r="5712" spans="21:23">
      <c r="U5712" s="240">
        <f t="shared" si="89"/>
        <v>45505</v>
      </c>
      <c r="V5712" s="241" t="s">
        <v>169</v>
      </c>
      <c r="W5712" s="1">
        <v>4021.63</v>
      </c>
    </row>
    <row r="5713" spans="21:23">
      <c r="U5713" s="240">
        <f t="shared" si="89"/>
        <v>45505</v>
      </c>
      <c r="V5713" s="241" t="s">
        <v>170</v>
      </c>
      <c r="W5713" s="1">
        <v>4021.63</v>
      </c>
    </row>
    <row r="5714" spans="21:23">
      <c r="U5714" s="240">
        <f t="shared" si="89"/>
        <v>45505</v>
      </c>
      <c r="V5714" s="241" t="s">
        <v>171</v>
      </c>
      <c r="W5714" s="1">
        <v>4011.37</v>
      </c>
    </row>
    <row r="5715" spans="21:23">
      <c r="U5715" s="240">
        <f t="shared" si="89"/>
        <v>45505</v>
      </c>
      <c r="V5715" s="241" t="s">
        <v>172</v>
      </c>
      <c r="W5715" s="1">
        <v>4013.98</v>
      </c>
    </row>
    <row r="5716" spans="21:23">
      <c r="U5716" s="240">
        <f t="shared" si="89"/>
        <v>45505</v>
      </c>
      <c r="V5716" s="241" t="s">
        <v>173</v>
      </c>
      <c r="W5716" s="1">
        <v>4064.03</v>
      </c>
    </row>
    <row r="5717" spans="21:23">
      <c r="U5717" s="240">
        <f t="shared" si="89"/>
        <v>45505</v>
      </c>
      <c r="V5717" s="241" t="s">
        <v>174</v>
      </c>
      <c r="W5717" s="1">
        <v>4030.52</v>
      </c>
    </row>
    <row r="5718" spans="21:23">
      <c r="U5718" s="240">
        <f t="shared" ref="U5718:U5781" si="90">+DATE(YEAR(V5718),MONTH(V5718),1)</f>
        <v>45505</v>
      </c>
      <c r="V5718" s="241" t="s">
        <v>175</v>
      </c>
      <c r="W5718" s="1">
        <v>4030.52</v>
      </c>
    </row>
    <row r="5719" spans="21:23">
      <c r="U5719" s="240">
        <f t="shared" si="90"/>
        <v>45505</v>
      </c>
      <c r="V5719" s="241" t="s">
        <v>176</v>
      </c>
      <c r="W5719" s="1">
        <v>4030.52</v>
      </c>
    </row>
    <row r="5720" spans="21:23">
      <c r="U5720" s="240">
        <f t="shared" si="90"/>
        <v>45505</v>
      </c>
      <c r="V5720" s="241" t="s">
        <v>177</v>
      </c>
      <c r="W5720" s="1">
        <v>4023.92</v>
      </c>
    </row>
    <row r="5721" spans="21:23">
      <c r="U5721" s="240">
        <f t="shared" si="90"/>
        <v>45505</v>
      </c>
      <c r="V5721" s="241" t="s">
        <v>178</v>
      </c>
      <c r="W5721" s="1">
        <v>4045.64</v>
      </c>
    </row>
    <row r="5722" spans="21:23">
      <c r="U5722" s="240">
        <f t="shared" si="90"/>
        <v>45505</v>
      </c>
      <c r="V5722" s="241" t="s">
        <v>179</v>
      </c>
      <c r="W5722" s="1">
        <v>4065.34</v>
      </c>
    </row>
    <row r="5723" spans="21:23">
      <c r="U5723" s="240">
        <f t="shared" si="90"/>
        <v>45505</v>
      </c>
      <c r="V5723" s="241" t="s">
        <v>180</v>
      </c>
      <c r="W5723" s="1">
        <v>4132.1099999999997</v>
      </c>
    </row>
    <row r="5724" spans="21:23">
      <c r="U5724" s="240">
        <f t="shared" si="90"/>
        <v>45505</v>
      </c>
      <c r="V5724" s="241" t="s">
        <v>181</v>
      </c>
      <c r="W5724" s="1">
        <v>4160.3100000000004</v>
      </c>
    </row>
    <row r="5725" spans="21:23">
      <c r="U5725" s="240">
        <f t="shared" si="90"/>
        <v>45536</v>
      </c>
      <c r="V5725" s="241" t="s">
        <v>182</v>
      </c>
      <c r="W5725" s="1">
        <v>4160.3100000000004</v>
      </c>
    </row>
    <row r="5726" spans="21:23">
      <c r="U5726" s="240">
        <f t="shared" si="90"/>
        <v>45536</v>
      </c>
      <c r="V5726" s="241" t="s">
        <v>183</v>
      </c>
      <c r="W5726" s="1">
        <v>4160.3100000000004</v>
      </c>
    </row>
    <row r="5727" spans="21:23">
      <c r="U5727" s="240">
        <f t="shared" si="90"/>
        <v>45536</v>
      </c>
      <c r="V5727" s="241" t="s">
        <v>184</v>
      </c>
      <c r="W5727" s="1">
        <v>4160.3100000000004</v>
      </c>
    </row>
    <row r="5728" spans="21:23">
      <c r="U5728" s="240">
        <f t="shared" si="90"/>
        <v>45536</v>
      </c>
      <c r="V5728" s="241" t="s">
        <v>185</v>
      </c>
      <c r="W5728" s="1">
        <v>4185.8</v>
      </c>
    </row>
    <row r="5729" spans="21:23">
      <c r="U5729" s="240">
        <f t="shared" si="90"/>
        <v>45536</v>
      </c>
      <c r="V5729" s="241" t="s">
        <v>186</v>
      </c>
      <c r="W5729" s="1">
        <v>4185.82</v>
      </c>
    </row>
    <row r="5730" spans="21:23">
      <c r="U5730" s="240">
        <f t="shared" si="90"/>
        <v>45536</v>
      </c>
      <c r="V5730" s="241" t="s">
        <v>187</v>
      </c>
      <c r="W5730" s="1">
        <v>4172.5</v>
      </c>
    </row>
    <row r="5731" spans="21:23">
      <c r="U5731" s="240">
        <f t="shared" si="90"/>
        <v>45536</v>
      </c>
      <c r="V5731" s="241" t="s">
        <v>188</v>
      </c>
      <c r="W5731" s="1">
        <v>4149.79</v>
      </c>
    </row>
    <row r="5732" spans="21:23">
      <c r="U5732" s="240">
        <f t="shared" si="90"/>
        <v>45536</v>
      </c>
      <c r="V5732" s="241" t="s">
        <v>189</v>
      </c>
      <c r="W5732" s="1">
        <v>4149.79</v>
      </c>
    </row>
    <row r="5733" spans="21:23">
      <c r="U5733" s="240">
        <f t="shared" si="90"/>
        <v>45536</v>
      </c>
      <c r="V5733" s="241" t="s">
        <v>190</v>
      </c>
      <c r="W5733" s="1">
        <v>4149.79</v>
      </c>
    </row>
    <row r="5734" spans="21:23">
      <c r="U5734" s="240">
        <f t="shared" si="90"/>
        <v>45536</v>
      </c>
      <c r="V5734" s="241" t="s">
        <v>191</v>
      </c>
      <c r="W5734" s="1">
        <v>4220.68</v>
      </c>
    </row>
    <row r="5735" spans="21:23">
      <c r="U5735" s="240">
        <f t="shared" si="90"/>
        <v>45536</v>
      </c>
      <c r="V5735" s="241" t="s">
        <v>192</v>
      </c>
      <c r="W5735" s="1">
        <v>4285.6099999999997</v>
      </c>
    </row>
    <row r="5736" spans="21:23">
      <c r="U5736" s="240">
        <f t="shared" si="90"/>
        <v>45536</v>
      </c>
      <c r="V5736" s="241" t="s">
        <v>193</v>
      </c>
      <c r="W5736" s="1">
        <v>4278.28</v>
      </c>
    </row>
    <row r="5737" spans="21:23">
      <c r="U5737" s="240">
        <f t="shared" si="90"/>
        <v>45536</v>
      </c>
      <c r="V5737" s="241" t="s">
        <v>194</v>
      </c>
      <c r="W5737" s="1">
        <v>4236.63</v>
      </c>
    </row>
    <row r="5738" spans="21:23">
      <c r="U5738" s="240">
        <f t="shared" si="90"/>
        <v>45536</v>
      </c>
      <c r="V5738" s="241" t="s">
        <v>195</v>
      </c>
      <c r="W5738" s="1">
        <v>4172.13</v>
      </c>
    </row>
    <row r="5739" spans="21:23">
      <c r="U5739" s="240">
        <f t="shared" si="90"/>
        <v>45536</v>
      </c>
      <c r="V5739" s="241" t="s">
        <v>196</v>
      </c>
      <c r="W5739" s="1">
        <v>4172.13</v>
      </c>
    </row>
    <row r="5740" spans="21:23">
      <c r="U5740" s="240">
        <f t="shared" si="90"/>
        <v>45536</v>
      </c>
      <c r="V5740" s="241" t="s">
        <v>197</v>
      </c>
      <c r="W5740" s="1">
        <v>4172.13</v>
      </c>
    </row>
    <row r="5741" spans="21:23">
      <c r="U5741" s="240">
        <f t="shared" si="90"/>
        <v>45536</v>
      </c>
      <c r="V5741" s="241" t="s">
        <v>198</v>
      </c>
      <c r="W5741" s="1">
        <v>4220.58</v>
      </c>
    </row>
    <row r="5742" spans="21:23">
      <c r="U5742" s="240">
        <f t="shared" si="90"/>
        <v>45536</v>
      </c>
      <c r="V5742" s="241" t="s">
        <v>199</v>
      </c>
      <c r="W5742" s="1">
        <v>4239.33</v>
      </c>
    </row>
    <row r="5743" spans="21:23">
      <c r="U5743" s="240">
        <f t="shared" si="90"/>
        <v>45536</v>
      </c>
      <c r="V5743" s="241" t="s">
        <v>200</v>
      </c>
      <c r="W5743" s="1">
        <v>4189.46</v>
      </c>
    </row>
    <row r="5744" spans="21:23">
      <c r="U5744" s="240">
        <f t="shared" si="90"/>
        <v>45536</v>
      </c>
      <c r="V5744" s="241" t="s">
        <v>201</v>
      </c>
      <c r="W5744" s="1">
        <v>4175.1000000000004</v>
      </c>
    </row>
    <row r="5745" spans="21:23">
      <c r="U5745" s="240">
        <f t="shared" si="90"/>
        <v>45536</v>
      </c>
      <c r="V5745" s="241" t="s">
        <v>202</v>
      </c>
      <c r="W5745" s="1">
        <v>4156.8900000000003</v>
      </c>
    </row>
    <row r="5746" spans="21:23">
      <c r="U5746" s="240">
        <f t="shared" si="90"/>
        <v>45536</v>
      </c>
      <c r="V5746" s="241" t="s">
        <v>203</v>
      </c>
      <c r="W5746" s="1">
        <v>4156.8900000000003</v>
      </c>
    </row>
    <row r="5747" spans="21:23">
      <c r="U5747" s="240">
        <f t="shared" si="90"/>
        <v>45536</v>
      </c>
      <c r="V5747" s="241" t="s">
        <v>204</v>
      </c>
      <c r="W5747" s="1">
        <v>4156.8900000000003</v>
      </c>
    </row>
    <row r="5748" spans="21:23">
      <c r="U5748" s="240">
        <f t="shared" si="90"/>
        <v>45536</v>
      </c>
      <c r="V5748" s="241" t="s">
        <v>205</v>
      </c>
      <c r="W5748" s="1">
        <v>4155.3100000000004</v>
      </c>
    </row>
    <row r="5749" spans="21:23">
      <c r="U5749" s="240">
        <f t="shared" si="90"/>
        <v>45536</v>
      </c>
      <c r="V5749" s="241" t="s">
        <v>206</v>
      </c>
      <c r="W5749" s="1">
        <v>4139.43</v>
      </c>
    </row>
    <row r="5750" spans="21:23">
      <c r="U5750" s="240">
        <f t="shared" si="90"/>
        <v>45536</v>
      </c>
      <c r="V5750" s="241" t="s">
        <v>207</v>
      </c>
      <c r="W5750" s="1">
        <v>4192.74</v>
      </c>
    </row>
    <row r="5751" spans="21:23">
      <c r="U5751" s="240">
        <f t="shared" si="90"/>
        <v>45536</v>
      </c>
      <c r="V5751" s="241" t="s">
        <v>208</v>
      </c>
      <c r="W5751" s="1">
        <v>4188.1099999999997</v>
      </c>
    </row>
    <row r="5752" spans="21:23">
      <c r="U5752" s="240">
        <f t="shared" si="90"/>
        <v>45536</v>
      </c>
      <c r="V5752" s="241" t="s">
        <v>209</v>
      </c>
      <c r="W5752" s="1">
        <v>4164.21</v>
      </c>
    </row>
    <row r="5753" spans="21:23">
      <c r="U5753" s="240">
        <f t="shared" si="90"/>
        <v>45536</v>
      </c>
      <c r="V5753" s="241" t="s">
        <v>210</v>
      </c>
      <c r="W5753" s="1">
        <v>4164.21</v>
      </c>
    </row>
    <row r="5754" spans="21:23">
      <c r="U5754" s="240">
        <f t="shared" si="90"/>
        <v>45536</v>
      </c>
      <c r="V5754" s="241" t="s">
        <v>211</v>
      </c>
      <c r="W5754" s="1">
        <v>4164.21</v>
      </c>
    </row>
    <row r="5755" spans="21:23">
      <c r="U5755" s="240">
        <f t="shared" si="90"/>
        <v>45566</v>
      </c>
      <c r="V5755" s="241" t="s">
        <v>212</v>
      </c>
      <c r="W5755" s="1">
        <v>4178.3</v>
      </c>
    </row>
    <row r="5756" spans="21:23">
      <c r="U5756" s="240">
        <f t="shared" si="90"/>
        <v>45566</v>
      </c>
      <c r="V5756" s="241" t="s">
        <v>213</v>
      </c>
      <c r="W5756" s="1">
        <v>4224.21</v>
      </c>
    </row>
    <row r="5757" spans="21:23">
      <c r="U5757" s="240">
        <f t="shared" si="90"/>
        <v>45566</v>
      </c>
      <c r="V5757" s="241" t="s">
        <v>214</v>
      </c>
      <c r="W5757" s="1">
        <v>4203.43</v>
      </c>
    </row>
    <row r="5758" spans="21:23">
      <c r="U5758" s="240">
        <f t="shared" si="90"/>
        <v>45566</v>
      </c>
      <c r="V5758" s="241" t="s">
        <v>215</v>
      </c>
      <c r="W5758" s="1">
        <v>4197.7299999999996</v>
      </c>
    </row>
    <row r="5759" spans="21:23">
      <c r="U5759" s="240">
        <f t="shared" si="90"/>
        <v>45566</v>
      </c>
      <c r="V5759" s="241" t="s">
        <v>216</v>
      </c>
      <c r="W5759" s="1">
        <v>4173.66</v>
      </c>
    </row>
    <row r="5760" spans="21:23">
      <c r="U5760" s="240">
        <f t="shared" si="90"/>
        <v>45566</v>
      </c>
      <c r="V5760" s="241" t="s">
        <v>217</v>
      </c>
      <c r="W5760" s="1">
        <v>4173.66</v>
      </c>
    </row>
    <row r="5761" spans="21:23">
      <c r="U5761" s="240">
        <f t="shared" si="90"/>
        <v>45566</v>
      </c>
      <c r="V5761" s="241" t="s">
        <v>218</v>
      </c>
      <c r="W5761" s="1">
        <v>4173.66</v>
      </c>
    </row>
    <row r="5762" spans="21:23">
      <c r="U5762" s="240">
        <f t="shared" si="90"/>
        <v>45566</v>
      </c>
      <c r="V5762" s="241" t="s">
        <v>219</v>
      </c>
      <c r="W5762" s="1">
        <v>4194.97</v>
      </c>
    </row>
    <row r="5763" spans="21:23">
      <c r="U5763" s="240">
        <f t="shared" si="90"/>
        <v>45566</v>
      </c>
      <c r="V5763" s="241" t="s">
        <v>220</v>
      </c>
      <c r="W5763" s="1">
        <v>4233.54</v>
      </c>
    </row>
    <row r="5764" spans="21:23">
      <c r="U5764" s="240">
        <f t="shared" si="90"/>
        <v>45566</v>
      </c>
      <c r="V5764" s="241" t="s">
        <v>221</v>
      </c>
      <c r="W5764" s="1">
        <v>4233.17</v>
      </c>
    </row>
    <row r="5765" spans="21:23">
      <c r="U5765" s="240">
        <f t="shared" si="90"/>
        <v>45566</v>
      </c>
      <c r="V5765" s="241" t="s">
        <v>222</v>
      </c>
      <c r="W5765" s="1">
        <v>4217.3999999999996</v>
      </c>
    </row>
    <row r="5766" spans="21:23">
      <c r="U5766" s="240">
        <f t="shared" si="90"/>
        <v>45566</v>
      </c>
      <c r="V5766" s="241" t="s">
        <v>223</v>
      </c>
      <c r="W5766" s="1">
        <v>4192.5600000000004</v>
      </c>
    </row>
    <row r="5767" spans="21:23">
      <c r="U5767" s="240">
        <f t="shared" si="90"/>
        <v>45566</v>
      </c>
      <c r="V5767" s="241" t="s">
        <v>224</v>
      </c>
      <c r="W5767" s="1">
        <v>4192.5600000000004</v>
      </c>
    </row>
    <row r="5768" spans="21:23">
      <c r="U5768" s="240">
        <f t="shared" si="90"/>
        <v>45566</v>
      </c>
      <c r="V5768" s="241" t="s">
        <v>225</v>
      </c>
      <c r="W5768" s="1">
        <v>4192.5600000000004</v>
      </c>
    </row>
    <row r="5769" spans="21:23">
      <c r="U5769" s="240">
        <f t="shared" si="90"/>
        <v>45566</v>
      </c>
      <c r="V5769" s="241" t="s">
        <v>226</v>
      </c>
      <c r="W5769" s="1">
        <v>4192.5600000000004</v>
      </c>
    </row>
    <row r="5770" spans="21:23">
      <c r="U5770" s="240">
        <f t="shared" si="90"/>
        <v>45566</v>
      </c>
      <c r="V5770" s="241" t="s">
        <v>227</v>
      </c>
      <c r="W5770" s="1">
        <v>4244.84</v>
      </c>
    </row>
    <row r="5771" spans="21:23">
      <c r="U5771" s="240">
        <f t="shared" si="90"/>
        <v>45566</v>
      </c>
      <c r="V5771" s="241" t="s">
        <v>228</v>
      </c>
      <c r="W5771" s="1">
        <v>4266.2</v>
      </c>
    </row>
    <row r="5772" spans="21:23">
      <c r="U5772" s="240">
        <f t="shared" si="90"/>
        <v>45566</v>
      </c>
      <c r="V5772" s="241" t="s">
        <v>229</v>
      </c>
      <c r="W5772" s="1">
        <v>4263.17</v>
      </c>
    </row>
    <row r="5773" spans="21:23">
      <c r="U5773" s="240">
        <f t="shared" si="90"/>
        <v>45566</v>
      </c>
      <c r="V5773" s="241" t="s">
        <v>230</v>
      </c>
      <c r="W5773" s="1">
        <v>4252.1499999999996</v>
      </c>
    </row>
    <row r="5774" spans="21:23">
      <c r="U5774" s="240">
        <f t="shared" si="90"/>
        <v>45566</v>
      </c>
      <c r="V5774" s="241" t="s">
        <v>231</v>
      </c>
      <c r="W5774" s="1">
        <v>4252.1499999999996</v>
      </c>
    </row>
    <row r="5775" spans="21:23">
      <c r="U5775" s="240">
        <f t="shared" si="90"/>
        <v>45566</v>
      </c>
      <c r="V5775" s="241" t="s">
        <v>232</v>
      </c>
      <c r="W5775" s="1">
        <v>4252.1499999999996</v>
      </c>
    </row>
    <row r="5776" spans="21:23">
      <c r="U5776" s="240">
        <f t="shared" si="90"/>
        <v>45566</v>
      </c>
      <c r="V5776" s="241" t="s">
        <v>233</v>
      </c>
      <c r="W5776" s="1">
        <v>4286.96</v>
      </c>
    </row>
    <row r="5777" spans="21:23">
      <c r="U5777" s="240">
        <f t="shared" si="90"/>
        <v>45566</v>
      </c>
      <c r="V5777" s="241" t="s">
        <v>234</v>
      </c>
      <c r="W5777" s="1">
        <v>4262.3</v>
      </c>
    </row>
    <row r="5778" spans="21:23">
      <c r="U5778" s="240">
        <f t="shared" si="90"/>
        <v>45566</v>
      </c>
      <c r="V5778" s="241" t="s">
        <v>235</v>
      </c>
      <c r="W5778" s="1">
        <v>4293.91</v>
      </c>
    </row>
    <row r="5779" spans="21:23">
      <c r="U5779" s="240">
        <f t="shared" si="90"/>
        <v>45566</v>
      </c>
      <c r="V5779" s="241" t="s">
        <v>236</v>
      </c>
      <c r="W5779" s="1">
        <v>4311.83</v>
      </c>
    </row>
    <row r="5780" spans="21:23">
      <c r="U5780" s="240">
        <f t="shared" si="90"/>
        <v>45566</v>
      </c>
      <c r="V5780" s="241" t="s">
        <v>237</v>
      </c>
      <c r="W5780" s="1">
        <v>4316.7299999999996</v>
      </c>
    </row>
    <row r="5781" spans="21:23">
      <c r="U5781" s="240">
        <f t="shared" si="90"/>
        <v>45566</v>
      </c>
      <c r="V5781" s="241" t="s">
        <v>238</v>
      </c>
      <c r="W5781" s="1">
        <v>4316.7299999999996</v>
      </c>
    </row>
    <row r="5782" spans="21:23">
      <c r="U5782" s="240">
        <f t="shared" ref="U5782:U5845" si="91">+DATE(YEAR(V5782),MONTH(V5782),1)</f>
        <v>45566</v>
      </c>
      <c r="V5782" s="241" t="s">
        <v>239</v>
      </c>
      <c r="W5782" s="1">
        <v>4316.7299999999996</v>
      </c>
    </row>
    <row r="5783" spans="21:23">
      <c r="U5783" s="240">
        <f t="shared" si="91"/>
        <v>45566</v>
      </c>
      <c r="V5783" s="241" t="s">
        <v>240</v>
      </c>
      <c r="W5783" s="1">
        <v>4342.8999999999996</v>
      </c>
    </row>
    <row r="5784" spans="21:23">
      <c r="U5784" s="240">
        <f t="shared" si="91"/>
        <v>45566</v>
      </c>
      <c r="V5784" s="241" t="s">
        <v>241</v>
      </c>
      <c r="W5784" s="1">
        <v>4367.3900000000003</v>
      </c>
    </row>
    <row r="5785" spans="21:23">
      <c r="U5785" s="240">
        <f t="shared" si="91"/>
        <v>45566</v>
      </c>
      <c r="V5785" s="241" t="s">
        <v>242</v>
      </c>
      <c r="W5785" s="1">
        <v>4413.46</v>
      </c>
    </row>
    <row r="5786" spans="21:23">
      <c r="U5786" s="240">
        <f t="shared" si="91"/>
        <v>45597</v>
      </c>
      <c r="V5786" s="241" t="s">
        <v>243</v>
      </c>
      <c r="W5786" s="1">
        <v>4409.57</v>
      </c>
    </row>
    <row r="5787" spans="21:23">
      <c r="U5787" s="240">
        <f t="shared" si="91"/>
        <v>45597</v>
      </c>
      <c r="V5787" s="241" t="s">
        <v>244</v>
      </c>
      <c r="W5787" s="1">
        <v>4414</v>
      </c>
    </row>
    <row r="5788" spans="21:23">
      <c r="U5788" s="240">
        <f t="shared" si="91"/>
        <v>45597</v>
      </c>
      <c r="V5788" s="241" t="s">
        <v>245</v>
      </c>
      <c r="W5788" s="1">
        <v>4414</v>
      </c>
    </row>
    <row r="5789" spans="21:23">
      <c r="U5789" s="240">
        <f t="shared" si="91"/>
        <v>45597</v>
      </c>
      <c r="V5789" s="241" t="s">
        <v>246</v>
      </c>
      <c r="W5789" s="1">
        <v>4414</v>
      </c>
    </row>
    <row r="5790" spans="21:23">
      <c r="U5790" s="240">
        <f t="shared" si="91"/>
        <v>45597</v>
      </c>
      <c r="V5790" s="241" t="s">
        <v>247</v>
      </c>
      <c r="W5790" s="1">
        <v>4414</v>
      </c>
    </row>
    <row r="5791" spans="21:23">
      <c r="U5791" s="240">
        <f t="shared" si="91"/>
        <v>45597</v>
      </c>
      <c r="V5791" s="241" t="s">
        <v>248</v>
      </c>
      <c r="W5791" s="1">
        <v>4421.8599999999997</v>
      </c>
    </row>
    <row r="5792" spans="21:23">
      <c r="U5792" s="240">
        <f t="shared" si="91"/>
        <v>45597</v>
      </c>
      <c r="V5792" s="241" t="s">
        <v>249</v>
      </c>
      <c r="W5792" s="1">
        <v>4430.3999999999996</v>
      </c>
    </row>
    <row r="5793" spans="21:23">
      <c r="U5793" s="240">
        <f t="shared" si="91"/>
        <v>45597</v>
      </c>
      <c r="V5793" s="241" t="s">
        <v>250</v>
      </c>
      <c r="W5793" s="1">
        <v>4344.55</v>
      </c>
    </row>
    <row r="5794" spans="21:23">
      <c r="U5794" s="240">
        <f t="shared" si="91"/>
        <v>45597</v>
      </c>
      <c r="V5794" s="241" t="s">
        <v>251</v>
      </c>
      <c r="W5794" s="1">
        <v>4346.7</v>
      </c>
    </row>
    <row r="5795" spans="21:23">
      <c r="U5795" s="240">
        <f t="shared" si="91"/>
        <v>45597</v>
      </c>
      <c r="V5795" s="241" t="s">
        <v>252</v>
      </c>
      <c r="W5795" s="1">
        <v>4346.7</v>
      </c>
    </row>
    <row r="5796" spans="21:23">
      <c r="U5796" s="240">
        <f t="shared" si="91"/>
        <v>45597</v>
      </c>
      <c r="V5796" s="241" t="s">
        <v>253</v>
      </c>
      <c r="W5796" s="1">
        <v>4346.7</v>
      </c>
    </row>
    <row r="5797" spans="21:23">
      <c r="U5797" s="240">
        <f t="shared" si="91"/>
        <v>45597</v>
      </c>
      <c r="V5797" s="241" t="s">
        <v>254</v>
      </c>
      <c r="W5797" s="1">
        <v>4346.7</v>
      </c>
    </row>
    <row r="5798" spans="21:23">
      <c r="U5798" s="240">
        <f t="shared" si="91"/>
        <v>45597</v>
      </c>
      <c r="V5798" s="241" t="s">
        <v>255</v>
      </c>
      <c r="W5798" s="1">
        <v>4413.79</v>
      </c>
    </row>
    <row r="5799" spans="21:23">
      <c r="U5799" s="240">
        <f t="shared" si="91"/>
        <v>45597</v>
      </c>
      <c r="V5799" s="241" t="s">
        <v>256</v>
      </c>
      <c r="W5799" s="1">
        <v>4478.21</v>
      </c>
    </row>
    <row r="5800" spans="21:23">
      <c r="U5800" s="240">
        <f t="shared" si="91"/>
        <v>45597</v>
      </c>
      <c r="V5800" s="241" t="s">
        <v>257</v>
      </c>
      <c r="W5800" s="1">
        <v>4475.57</v>
      </c>
    </row>
    <row r="5801" spans="21:23">
      <c r="U5801" s="240">
        <f t="shared" si="91"/>
        <v>45597</v>
      </c>
      <c r="V5801" s="241" t="s">
        <v>258</v>
      </c>
      <c r="W5801" s="1">
        <v>4454.68</v>
      </c>
    </row>
    <row r="5802" spans="21:23">
      <c r="U5802" s="240">
        <f t="shared" si="91"/>
        <v>45597</v>
      </c>
      <c r="V5802" s="241" t="s">
        <v>259</v>
      </c>
      <c r="W5802" s="1">
        <v>4454.68</v>
      </c>
    </row>
    <row r="5803" spans="21:23">
      <c r="U5803" s="240">
        <f t="shared" si="91"/>
        <v>45597</v>
      </c>
      <c r="V5803" s="241" t="s">
        <v>260</v>
      </c>
      <c r="W5803" s="1">
        <v>4454.68</v>
      </c>
    </row>
    <row r="5804" spans="21:23">
      <c r="U5804" s="240">
        <f t="shared" si="91"/>
        <v>45597</v>
      </c>
      <c r="V5804" s="241" t="s">
        <v>261</v>
      </c>
      <c r="W5804" s="1">
        <v>4400.6899999999996</v>
      </c>
    </row>
    <row r="5805" spans="21:23">
      <c r="U5805" s="240">
        <f t="shared" si="91"/>
        <v>45597</v>
      </c>
      <c r="V5805" s="241" t="s">
        <v>262</v>
      </c>
      <c r="W5805" s="1">
        <v>4401.34</v>
      </c>
    </row>
    <row r="5806" spans="21:23">
      <c r="U5806" s="240">
        <f t="shared" si="91"/>
        <v>45597</v>
      </c>
      <c r="V5806" s="241" t="s">
        <v>263</v>
      </c>
      <c r="W5806" s="1">
        <v>4414.0600000000004</v>
      </c>
    </row>
    <row r="5807" spans="21:23">
      <c r="U5807" s="240">
        <f t="shared" si="91"/>
        <v>45597</v>
      </c>
      <c r="V5807" s="241" t="s">
        <v>264</v>
      </c>
      <c r="W5807" s="1">
        <v>4387.09</v>
      </c>
    </row>
    <row r="5808" spans="21:23">
      <c r="U5808" s="240">
        <f t="shared" si="91"/>
        <v>45597</v>
      </c>
      <c r="V5808" s="241" t="s">
        <v>265</v>
      </c>
      <c r="W5808" s="1">
        <v>4418.58</v>
      </c>
    </row>
    <row r="5809" spans="21:23">
      <c r="U5809" s="240">
        <f t="shared" si="91"/>
        <v>45597</v>
      </c>
      <c r="V5809" s="241" t="s">
        <v>266</v>
      </c>
      <c r="W5809" s="1">
        <v>4418.58</v>
      </c>
    </row>
    <row r="5810" spans="21:23">
      <c r="U5810" s="240">
        <f t="shared" si="91"/>
        <v>45597</v>
      </c>
      <c r="V5810" s="241" t="s">
        <v>267</v>
      </c>
      <c r="W5810" s="1">
        <v>4418.58</v>
      </c>
    </row>
    <row r="5811" spans="21:23">
      <c r="U5811" s="240">
        <f t="shared" si="91"/>
        <v>45597</v>
      </c>
      <c r="V5811" s="241" t="s">
        <v>268</v>
      </c>
      <c r="W5811" s="1">
        <v>4381.99</v>
      </c>
    </row>
    <row r="5812" spans="21:23">
      <c r="U5812" s="240">
        <f t="shared" si="91"/>
        <v>45597</v>
      </c>
      <c r="V5812" s="241" t="s">
        <v>269</v>
      </c>
      <c r="W5812" s="1">
        <v>4405.96</v>
      </c>
    </row>
    <row r="5813" spans="21:23">
      <c r="U5813" s="240">
        <f t="shared" si="91"/>
        <v>45597</v>
      </c>
      <c r="V5813" s="241" t="s">
        <v>270</v>
      </c>
      <c r="W5813" s="1">
        <v>4406.16</v>
      </c>
    </row>
    <row r="5814" spans="21:23">
      <c r="U5814" s="240">
        <f t="shared" si="91"/>
        <v>45597</v>
      </c>
      <c r="V5814" s="241" t="s">
        <v>271</v>
      </c>
      <c r="W5814" s="1">
        <v>4406.16</v>
      </c>
    </row>
    <row r="5815" spans="21:23">
      <c r="U5815" s="240">
        <f t="shared" si="91"/>
        <v>45597</v>
      </c>
      <c r="V5815" s="241" t="s">
        <v>272</v>
      </c>
      <c r="W5815" s="1">
        <v>4419.59</v>
      </c>
    </row>
    <row r="5816" spans="21:23">
      <c r="U5816" s="240">
        <f t="shared" si="91"/>
        <v>45627</v>
      </c>
      <c r="V5816" s="241" t="s">
        <v>273</v>
      </c>
      <c r="W5816" s="1">
        <v>4419.59</v>
      </c>
    </row>
    <row r="5817" spans="21:23">
      <c r="U5817" s="240">
        <f t="shared" si="91"/>
        <v>45627</v>
      </c>
      <c r="V5817" s="241" t="s">
        <v>274</v>
      </c>
      <c r="W5817" s="1">
        <v>4419.59</v>
      </c>
    </row>
    <row r="5818" spans="21:23">
      <c r="U5818" s="240">
        <f t="shared" si="91"/>
        <v>45627</v>
      </c>
      <c r="V5818" s="241" t="s">
        <v>275</v>
      </c>
      <c r="W5818" s="1">
        <v>4462.97</v>
      </c>
    </row>
    <row r="5819" spans="21:23">
      <c r="U5819" s="240">
        <f t="shared" si="91"/>
        <v>45627</v>
      </c>
      <c r="V5819" s="241" t="s">
        <v>276</v>
      </c>
      <c r="W5819" s="1">
        <v>4443.53</v>
      </c>
    </row>
    <row r="5820" spans="21:23">
      <c r="U5820" s="240">
        <f t="shared" si="91"/>
        <v>45627</v>
      </c>
      <c r="V5820" s="241" t="s">
        <v>277</v>
      </c>
      <c r="W5820" s="1">
        <v>4424.5600000000004</v>
      </c>
    </row>
    <row r="5821" spans="21:23">
      <c r="U5821" s="240">
        <f t="shared" si="91"/>
        <v>45627</v>
      </c>
      <c r="V5821" s="241" t="s">
        <v>278</v>
      </c>
      <c r="W5821" s="1">
        <v>4407.13</v>
      </c>
    </row>
    <row r="5822" spans="21:23">
      <c r="U5822" s="240">
        <f t="shared" si="91"/>
        <v>45627</v>
      </c>
      <c r="V5822" s="241" t="s">
        <v>279</v>
      </c>
      <c r="W5822" s="1">
        <v>4396.5200000000004</v>
      </c>
    </row>
    <row r="5823" spans="21:23">
      <c r="U5823" s="240">
        <f t="shared" si="91"/>
        <v>45627</v>
      </c>
      <c r="V5823" s="241" t="s">
        <v>280</v>
      </c>
      <c r="W5823" s="1">
        <v>4396.5200000000004</v>
      </c>
    </row>
    <row r="5824" spans="21:23">
      <c r="U5824" s="240">
        <f t="shared" si="91"/>
        <v>45627</v>
      </c>
      <c r="V5824" s="241" t="s">
        <v>281</v>
      </c>
      <c r="W5824" s="1">
        <v>4396.5200000000004</v>
      </c>
    </row>
    <row r="5825" spans="21:23">
      <c r="U5825" s="240">
        <f t="shared" si="91"/>
        <v>45627</v>
      </c>
      <c r="V5825" s="241" t="s">
        <v>282</v>
      </c>
      <c r="W5825" s="1">
        <v>4379.71</v>
      </c>
    </row>
    <row r="5826" spans="21:23">
      <c r="U5826" s="240">
        <f t="shared" si="91"/>
        <v>45627</v>
      </c>
      <c r="V5826" s="241" t="s">
        <v>283</v>
      </c>
      <c r="W5826" s="1">
        <v>4377.34</v>
      </c>
    </row>
    <row r="5827" spans="21:23">
      <c r="U5827" s="240">
        <f t="shared" si="91"/>
        <v>45627</v>
      </c>
      <c r="V5827" s="241" t="s">
        <v>284</v>
      </c>
      <c r="W5827" s="1">
        <v>4361.22</v>
      </c>
    </row>
    <row r="5828" spans="21:23">
      <c r="U5828" s="240">
        <f t="shared" si="91"/>
        <v>45627</v>
      </c>
      <c r="V5828" s="241" t="s">
        <v>285</v>
      </c>
      <c r="W5828" s="1">
        <v>4335.2</v>
      </c>
    </row>
    <row r="5829" spans="21:23">
      <c r="U5829" s="240">
        <f t="shared" si="91"/>
        <v>45627</v>
      </c>
      <c r="V5829" s="241" t="s">
        <v>286</v>
      </c>
      <c r="W5829" s="1">
        <v>4341.32</v>
      </c>
    </row>
    <row r="5830" spans="21:23">
      <c r="U5830" s="240">
        <f t="shared" si="91"/>
        <v>45627</v>
      </c>
      <c r="V5830" s="241" t="s">
        <v>287</v>
      </c>
      <c r="W5830" s="1">
        <v>4341.32</v>
      </c>
    </row>
    <row r="5831" spans="21:23">
      <c r="U5831" s="240">
        <f t="shared" si="91"/>
        <v>45627</v>
      </c>
      <c r="V5831" s="241" t="s">
        <v>288</v>
      </c>
      <c r="W5831" s="1">
        <v>4341.32</v>
      </c>
    </row>
    <row r="5832" spans="21:23">
      <c r="U5832" s="240">
        <f t="shared" si="91"/>
        <v>45627</v>
      </c>
      <c r="V5832" s="241" t="s">
        <v>289</v>
      </c>
      <c r="W5832" s="1">
        <v>4324.1899999999996</v>
      </c>
    </row>
    <row r="5833" spans="21:23">
      <c r="U5833" s="240">
        <f t="shared" si="91"/>
        <v>45627</v>
      </c>
      <c r="V5833" s="241" t="s">
        <v>290</v>
      </c>
      <c r="W5833" s="1">
        <v>4345.32</v>
      </c>
    </row>
    <row r="5834" spans="21:23">
      <c r="U5834" s="240">
        <f t="shared" si="91"/>
        <v>45627</v>
      </c>
      <c r="V5834" s="241" t="s">
        <v>291</v>
      </c>
      <c r="W5834" s="1">
        <v>4359.1099999999997</v>
      </c>
    </row>
    <row r="5835" spans="21:23">
      <c r="U5835" s="240">
        <f t="shared" si="91"/>
        <v>45627</v>
      </c>
      <c r="V5835" s="241" t="s">
        <v>292</v>
      </c>
      <c r="W5835" s="1">
        <v>4394.5</v>
      </c>
    </row>
    <row r="5836" spans="21:23">
      <c r="U5836" s="240">
        <f t="shared" si="91"/>
        <v>45627</v>
      </c>
      <c r="V5836" s="241" t="s">
        <v>293</v>
      </c>
      <c r="W5836" s="1">
        <v>4374.62</v>
      </c>
    </row>
    <row r="5837" spans="21:23">
      <c r="U5837" s="240">
        <f t="shared" si="91"/>
        <v>45627</v>
      </c>
      <c r="V5837" s="241" t="s">
        <v>294</v>
      </c>
      <c r="W5837" s="1">
        <v>4374.62</v>
      </c>
    </row>
    <row r="5838" spans="21:23">
      <c r="U5838" s="240">
        <f t="shared" si="91"/>
        <v>45627</v>
      </c>
      <c r="V5838" s="241" t="s">
        <v>295</v>
      </c>
      <c r="W5838" s="1">
        <v>4374.62</v>
      </c>
    </row>
    <row r="5839" spans="21:23">
      <c r="U5839" s="240">
        <f t="shared" si="91"/>
        <v>45627</v>
      </c>
      <c r="V5839" s="241" t="s">
        <v>296</v>
      </c>
      <c r="W5839" s="1">
        <v>4395.4399999999996</v>
      </c>
    </row>
    <row r="5840" spans="21:23">
      <c r="U5840" s="240">
        <f t="shared" si="91"/>
        <v>45627</v>
      </c>
      <c r="V5840" s="241" t="s">
        <v>297</v>
      </c>
      <c r="W5840" s="1">
        <v>4380.9399999999996</v>
      </c>
    </row>
    <row r="5841" spans="21:23">
      <c r="U5841" s="240">
        <f t="shared" si="91"/>
        <v>45627</v>
      </c>
      <c r="V5841" s="241" t="s">
        <v>298</v>
      </c>
      <c r="W5841" s="1">
        <v>4380.9399999999996</v>
      </c>
    </row>
    <row r="5842" spans="21:23">
      <c r="U5842" s="240">
        <f t="shared" si="91"/>
        <v>45627</v>
      </c>
      <c r="V5842" s="241" t="s">
        <v>299</v>
      </c>
      <c r="W5842" s="1">
        <v>4375.8599999999997</v>
      </c>
    </row>
    <row r="5843" spans="21:23">
      <c r="U5843" s="240">
        <f t="shared" si="91"/>
        <v>45627</v>
      </c>
      <c r="V5843" s="241" t="s">
        <v>300</v>
      </c>
      <c r="W5843" s="1">
        <v>4401.9799999999996</v>
      </c>
    </row>
    <row r="5844" spans="21:23">
      <c r="U5844" s="240">
        <f t="shared" si="91"/>
        <v>45627</v>
      </c>
      <c r="V5844" s="241" t="s">
        <v>301</v>
      </c>
      <c r="W5844" s="1">
        <v>4401.9799999999996</v>
      </c>
    </row>
    <row r="5845" spans="21:23">
      <c r="U5845" s="240">
        <f t="shared" si="91"/>
        <v>45627</v>
      </c>
      <c r="V5845" s="241" t="s">
        <v>302</v>
      </c>
      <c r="W5845" s="1">
        <v>4401.9799999999996</v>
      </c>
    </row>
    <row r="5846" spans="21:23">
      <c r="U5846" s="240">
        <f t="shared" ref="U5846:U5873" si="92">+DATE(YEAR(V5846),MONTH(V5846),1)</f>
        <v>45627</v>
      </c>
      <c r="V5846" s="241" t="s">
        <v>303</v>
      </c>
      <c r="W5846" s="1">
        <v>4409.1499999999996</v>
      </c>
    </row>
    <row r="5847" spans="21:23">
      <c r="U5847" s="240">
        <f t="shared" si="92"/>
        <v>45658</v>
      </c>
      <c r="V5847" s="241" t="s">
        <v>304</v>
      </c>
      <c r="W5847" s="1">
        <v>4409.1499999999996</v>
      </c>
    </row>
    <row r="5848" spans="21:23">
      <c r="U5848" s="240">
        <f t="shared" si="92"/>
        <v>45658</v>
      </c>
      <c r="V5848" s="241" t="s">
        <v>305</v>
      </c>
      <c r="W5848" s="1">
        <v>4409.1499999999996</v>
      </c>
    </row>
    <row r="5849" spans="21:23">
      <c r="U5849" s="240">
        <f t="shared" si="92"/>
        <v>45658</v>
      </c>
      <c r="V5849" s="241" t="s">
        <v>306</v>
      </c>
      <c r="W5849" s="1">
        <v>4410.5</v>
      </c>
    </row>
    <row r="5850" spans="21:23">
      <c r="U5850" s="240">
        <f t="shared" si="92"/>
        <v>45658</v>
      </c>
      <c r="V5850" s="241" t="s">
        <v>307</v>
      </c>
      <c r="W5850" s="1">
        <v>4355.51</v>
      </c>
    </row>
    <row r="5851" spans="21:23">
      <c r="U5851" s="240">
        <f t="shared" si="92"/>
        <v>45658</v>
      </c>
      <c r="V5851" s="241" t="s">
        <v>308</v>
      </c>
      <c r="W5851" s="1">
        <v>4355.51</v>
      </c>
    </row>
    <row r="5852" spans="21:23">
      <c r="U5852" s="240">
        <f t="shared" si="92"/>
        <v>45658</v>
      </c>
      <c r="V5852" s="241" t="s">
        <v>309</v>
      </c>
      <c r="W5852" s="1">
        <v>4355.51</v>
      </c>
    </row>
    <row r="5853" spans="21:23">
      <c r="U5853" s="240">
        <f t="shared" si="92"/>
        <v>45658</v>
      </c>
      <c r="V5853" s="241" t="s">
        <v>310</v>
      </c>
      <c r="W5853" s="1">
        <v>4355.51</v>
      </c>
    </row>
    <row r="5854" spans="21:23">
      <c r="U5854" s="240">
        <f t="shared" si="92"/>
        <v>45658</v>
      </c>
      <c r="V5854" s="241" t="s">
        <v>311</v>
      </c>
      <c r="W5854" s="1">
        <v>4342.3100000000004</v>
      </c>
    </row>
    <row r="5855" spans="21:23">
      <c r="U5855" s="240">
        <f t="shared" si="92"/>
        <v>45658</v>
      </c>
      <c r="V5855" s="241" t="s">
        <v>312</v>
      </c>
      <c r="W5855" s="1">
        <v>4347.42</v>
      </c>
    </row>
    <row r="5856" spans="21:23">
      <c r="U5856" s="240">
        <f t="shared" si="92"/>
        <v>45658</v>
      </c>
      <c r="V5856" s="241" t="s">
        <v>313</v>
      </c>
      <c r="W5856" s="1">
        <v>4321.1899999999996</v>
      </c>
    </row>
    <row r="5857" spans="21:23">
      <c r="U5857" s="240">
        <f t="shared" si="92"/>
        <v>45658</v>
      </c>
      <c r="V5857" s="241" t="s">
        <v>314</v>
      </c>
      <c r="W5857" s="1">
        <v>4343.4799999999996</v>
      </c>
    </row>
    <row r="5858" spans="21:23">
      <c r="U5858" s="240">
        <f t="shared" si="92"/>
        <v>45658</v>
      </c>
      <c r="V5858" s="241" t="s">
        <v>315</v>
      </c>
      <c r="W5858" s="1">
        <v>4343.4799999999996</v>
      </c>
    </row>
    <row r="5859" spans="21:23">
      <c r="U5859" s="240">
        <f t="shared" si="92"/>
        <v>45658</v>
      </c>
      <c r="V5859" s="241" t="s">
        <v>316</v>
      </c>
      <c r="W5859" s="1">
        <v>4343.4799999999996</v>
      </c>
    </row>
    <row r="5860" spans="21:23">
      <c r="U5860" s="240">
        <f t="shared" si="92"/>
        <v>45658</v>
      </c>
      <c r="V5860" s="241" t="s">
        <v>317</v>
      </c>
      <c r="W5860" s="1">
        <v>4331.2299999999996</v>
      </c>
    </row>
    <row r="5861" spans="21:23">
      <c r="U5861" s="240">
        <f t="shared" si="92"/>
        <v>45658</v>
      </c>
      <c r="V5861" s="241" t="s">
        <v>318</v>
      </c>
      <c r="W5861" s="1">
        <v>4300.24</v>
      </c>
    </row>
    <row r="5862" spans="21:23">
      <c r="U5862" s="240">
        <f t="shared" si="92"/>
        <v>45658</v>
      </c>
      <c r="V5862" s="241" t="s">
        <v>319</v>
      </c>
      <c r="W5862" s="1">
        <v>4294.1099999999997</v>
      </c>
    </row>
    <row r="5863" spans="21:23">
      <c r="U5863" s="240">
        <f t="shared" si="92"/>
        <v>45658</v>
      </c>
      <c r="V5863" s="241" t="s">
        <v>320</v>
      </c>
      <c r="W5863" s="1">
        <v>4338.1499999999996</v>
      </c>
    </row>
    <row r="5864" spans="21:23">
      <c r="U5864" s="240">
        <f t="shared" si="92"/>
        <v>45658</v>
      </c>
      <c r="V5864" s="241" t="s">
        <v>321</v>
      </c>
      <c r="W5864" s="1">
        <v>4344.2700000000004</v>
      </c>
    </row>
    <row r="5865" spans="21:23">
      <c r="U5865" s="240">
        <f t="shared" si="92"/>
        <v>45658</v>
      </c>
      <c r="V5865" s="241" t="s">
        <v>322</v>
      </c>
      <c r="W5865" s="1">
        <v>4344.2700000000004</v>
      </c>
    </row>
    <row r="5866" spans="21:23">
      <c r="U5866" s="240">
        <f t="shared" si="92"/>
        <v>45658</v>
      </c>
      <c r="V5866" s="241" t="s">
        <v>323</v>
      </c>
      <c r="W5866" s="1">
        <v>4344.2700000000004</v>
      </c>
    </row>
    <row r="5867" spans="21:23">
      <c r="U5867" s="240">
        <f t="shared" si="92"/>
        <v>45658</v>
      </c>
      <c r="V5867" s="241" t="s">
        <v>324</v>
      </c>
      <c r="W5867" s="1">
        <v>4344.2700000000004</v>
      </c>
    </row>
    <row r="5868" spans="21:23">
      <c r="U5868" s="240">
        <f t="shared" si="92"/>
        <v>45658</v>
      </c>
      <c r="V5868" s="241" t="s">
        <v>325</v>
      </c>
      <c r="W5868" s="1">
        <v>4307.07</v>
      </c>
    </row>
    <row r="5869" spans="21:23">
      <c r="U5869" s="240">
        <f t="shared" si="92"/>
        <v>45658</v>
      </c>
      <c r="V5869" s="241" t="s">
        <v>326</v>
      </c>
      <c r="W5869" s="1">
        <v>4278.01</v>
      </c>
    </row>
    <row r="5870" spans="21:23">
      <c r="U5870" s="240">
        <f t="shared" si="92"/>
        <v>45658</v>
      </c>
      <c r="V5870" s="241" t="s">
        <v>327</v>
      </c>
      <c r="W5870" s="1">
        <v>4245.6499999999996</v>
      </c>
    </row>
    <row r="5871" spans="21:23">
      <c r="U5871" s="240">
        <f t="shared" si="92"/>
        <v>45658</v>
      </c>
      <c r="V5871" s="241" t="s">
        <v>328</v>
      </c>
      <c r="W5871" s="1">
        <v>4188.46</v>
      </c>
    </row>
    <row r="5872" spans="21:23">
      <c r="U5872" s="240">
        <f t="shared" si="92"/>
        <v>45658</v>
      </c>
      <c r="V5872" s="241" t="s">
        <v>329</v>
      </c>
      <c r="W5872" s="1">
        <v>4188.46</v>
      </c>
    </row>
    <row r="5873" spans="21:23">
      <c r="U5873" s="240">
        <f t="shared" si="92"/>
        <v>45658</v>
      </c>
      <c r="V5873" s="241" t="s">
        <v>330</v>
      </c>
      <c r="W5873" s="1">
        <v>4188.46</v>
      </c>
    </row>
  </sheetData>
  <sheetProtection algorithmName="SHA-512" hashValue="rwiiv/FHahtwpna/stYlTItHBHMo0tqKM8cJeY44ZtnHQ/urk8ckGMz26NSpdgz6F0edAnrP2U0gatMkqoKsXg==" saltValue="LjRVTmTN+QTKB+IYkpw7Fw==" spinCount="100000" sheet="1" objects="1" scenarios="1"/>
  <mergeCells count="1">
    <mergeCell ref="B24:D25"/>
  </mergeCells>
  <phoneticPr fontId="17" type="noConversion"/>
  <dataValidations count="3">
    <dataValidation operator="equal" allowBlank="1" showErrorMessage="1" sqref="C18:C20 C27:C31" xr:uid="{02AD3923-E0D0-2541-B44E-F3FCCD009A1D}">
      <formula1>0</formula1>
      <formula2>0</formula2>
    </dataValidation>
    <dataValidation operator="greaterThan" allowBlank="1" showErrorMessage="1" sqref="C13:D13" xr:uid="{E981BB79-23B6-5D4D-8252-54D9C884FE9F}">
      <formula1>-1</formula1>
      <formula2>0</formula2>
    </dataValidation>
    <dataValidation allowBlank="1" showInputMessage="1" showErrorMessage="1" prompt="https://www.banrep.gov.co/es/estadisticas/indice-precios-consumidor-ipc" sqref="B4" xr:uid="{BA124602-099A-0F42-926F-25505D26345C}"/>
  </dataValidations>
  <hyperlinks>
    <hyperlink ref="F4" r:id="rId1" xr:uid="{9ED7B694-7649-224E-89F2-D5AA57C525F6}"/>
    <hyperlink ref="F2" r:id="rId2" xr:uid="{3ABC4EE4-8A05-4743-B666-38DA624BAB4E}"/>
    <hyperlink ref="F6" r:id="rId3" xr:uid="{ABD76F14-3D8D-2242-B7E7-C716A164ED71}"/>
    <hyperlink ref="F3" r:id="rId4" xr:uid="{028BB0F1-1C6F-EC4D-9F8D-2B48A2EBDBFD}"/>
    <hyperlink ref="F7" r:id="rId5" xr:uid="{F2FBD830-FC99-C941-BA82-21853E583184}"/>
  </hyperlinks>
  <pageMargins left="0.7" right="0.7" top="0.75" bottom="0.75" header="0.3" footer="0.3"/>
  <drawing r:id="rId6"/>
  <tableParts count="3">
    <tablePart r:id="rId7"/>
    <tablePart r:id="rId8"/>
    <tablePart r:id="rId9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U76"/>
  <sheetViews>
    <sheetView showGridLines="0" showRowColHeaders="0" zoomScale="90" zoomScaleNormal="90" workbookViewId="0">
      <pane xSplit="1" ySplit="1" topLeftCell="B2" activePane="bottomRight" state="frozen"/>
      <selection activeCell="M30" sqref="M30"/>
      <selection pane="topRight" activeCell="M30" sqref="M30"/>
      <selection pane="bottomLeft" activeCell="M30" sqref="M30"/>
      <selection pane="bottomRight" activeCell="D23" sqref="D23"/>
    </sheetView>
  </sheetViews>
  <sheetFormatPr baseColWidth="10" defaultColWidth="9.140625" defaultRowHeight="15" outlineLevelCol="1"/>
  <cols>
    <col min="1" max="1" width="67.7109375" customWidth="1"/>
    <col min="2" max="2" width="12.7109375" bestFit="1" customWidth="1"/>
    <col min="3" max="3" width="12.42578125" customWidth="1"/>
    <col min="4" max="4" width="13" customWidth="1"/>
    <col min="5" max="5" width="14.42578125" customWidth="1"/>
    <col min="6" max="9" width="5.85546875" customWidth="1" outlineLevel="1"/>
    <col min="10" max="11" width="15.140625" customWidth="1"/>
    <col min="12" max="12" width="16.28515625" customWidth="1"/>
    <col min="13" max="13" width="16" customWidth="1"/>
    <col min="14" max="18" width="10.42578125" customWidth="1"/>
    <col min="19" max="20" width="12.140625" bestFit="1" customWidth="1"/>
    <col min="21" max="1020" width="10.42578125" customWidth="1"/>
  </cols>
  <sheetData>
    <row r="1" spans="1:21" ht="45">
      <c r="A1" s="53" t="s">
        <v>331</v>
      </c>
      <c r="B1" s="54" t="s">
        <v>332</v>
      </c>
      <c r="C1" s="53" t="s">
        <v>333</v>
      </c>
      <c r="D1" s="53" t="s">
        <v>334</v>
      </c>
      <c r="E1" s="53" t="s">
        <v>335</v>
      </c>
      <c r="F1" s="55" t="s">
        <v>336</v>
      </c>
      <c r="G1" s="55" t="s">
        <v>337</v>
      </c>
      <c r="H1" s="56" t="s">
        <v>338</v>
      </c>
      <c r="I1" s="55" t="s">
        <v>339</v>
      </c>
      <c r="J1" s="55" t="s">
        <v>340</v>
      </c>
      <c r="K1" s="55" t="s">
        <v>341</v>
      </c>
      <c r="L1" s="55" t="s">
        <v>342</v>
      </c>
      <c r="M1" s="55" t="s">
        <v>343</v>
      </c>
      <c r="N1" s="220" t="s">
        <v>344</v>
      </c>
      <c r="O1" s="220" t="s">
        <v>345</v>
      </c>
      <c r="P1" s="220" t="s">
        <v>346</v>
      </c>
      <c r="Q1" s="220" t="s">
        <v>347</v>
      </c>
      <c r="R1" s="221" t="s">
        <v>348</v>
      </c>
      <c r="S1" s="221" t="s">
        <v>349</v>
      </c>
      <c r="T1" s="221" t="s">
        <v>350</v>
      </c>
      <c r="U1" s="221" t="s">
        <v>351</v>
      </c>
    </row>
    <row r="2" spans="1:21">
      <c r="A2" s="100" t="s">
        <v>352</v>
      </c>
      <c r="B2" s="101"/>
      <c r="C2" s="59"/>
      <c r="D2" s="59"/>
      <c r="E2" s="59"/>
      <c r="F2" s="60"/>
      <c r="G2" s="60"/>
      <c r="H2" s="60"/>
      <c r="I2" s="60"/>
      <c r="J2" s="60"/>
      <c r="K2" s="60"/>
      <c r="L2" s="60"/>
      <c r="M2" s="196"/>
      <c r="N2" s="196"/>
      <c r="O2" s="196"/>
      <c r="P2" s="196"/>
      <c r="Q2" s="60"/>
      <c r="R2" s="60"/>
      <c r="S2" s="60"/>
      <c r="T2" s="60"/>
      <c r="U2" s="60"/>
    </row>
    <row r="3" spans="1:21">
      <c r="A3" s="117" t="s">
        <v>353</v>
      </c>
      <c r="B3" s="118" t="s">
        <v>354</v>
      </c>
      <c r="C3" s="142">
        <f>VLOOKUP($A3,'BD Precios'!$A$1:$D$25,4,0)</f>
        <v>3.1759455697374137</v>
      </c>
      <c r="D3" s="139">
        <f>+(Diametro*0.3048+4)*(Longitud*0.3048+4)</f>
        <v>332.58462167738696</v>
      </c>
      <c r="E3" s="61">
        <f>C3*D3</f>
        <v>1056.2706557790909</v>
      </c>
      <c r="F3" s="144">
        <v>0.05</v>
      </c>
      <c r="G3" s="144">
        <v>0</v>
      </c>
      <c r="H3" s="144">
        <v>0.6</v>
      </c>
      <c r="I3" s="144">
        <v>0.35</v>
      </c>
      <c r="J3" s="143">
        <f>R3*N3</f>
        <v>59.661372362873919</v>
      </c>
      <c r="K3" s="143">
        <f t="shared" ref="K3:M3" si="0">S3*O3</f>
        <v>0</v>
      </c>
      <c r="L3" s="143">
        <f t="shared" si="0"/>
        <v>663.70500158802224</v>
      </c>
      <c r="M3" s="143">
        <f t="shared" si="0"/>
        <v>399.73846972711254</v>
      </c>
      <c r="N3" s="213">
        <f>(ipc/ipc_base)*(trm_base/trm_calculo)</f>
        <v>1</v>
      </c>
      <c r="O3" s="213"/>
      <c r="P3" s="215">
        <f>fac_mano_obra</f>
        <v>1</v>
      </c>
      <c r="Q3" s="215">
        <f>fac_iObraCivil</f>
        <v>1</v>
      </c>
      <c r="R3" s="218">
        <f>$E3*F3*1.12966069892131</f>
        <v>59.661372362873919</v>
      </c>
      <c r="S3" s="218"/>
      <c r="T3" s="218">
        <f>$E3*H3*1.04724579500015</f>
        <v>663.70500158802224</v>
      </c>
      <c r="U3" s="218">
        <f>$E3*I3*1.08126634708377</f>
        <v>399.73846972711254</v>
      </c>
    </row>
    <row r="4" spans="1:21">
      <c r="A4" s="100" t="s">
        <v>355</v>
      </c>
      <c r="B4" s="101"/>
      <c r="C4" s="101"/>
      <c r="D4" s="140"/>
      <c r="E4" s="101"/>
      <c r="F4" s="101"/>
      <c r="G4" s="101"/>
      <c r="H4" s="101"/>
      <c r="I4" s="101"/>
      <c r="J4" s="101"/>
      <c r="K4" s="101"/>
      <c r="L4" s="101"/>
      <c r="M4" s="101"/>
      <c r="N4" s="214"/>
      <c r="O4" s="214"/>
      <c r="P4" s="216"/>
      <c r="Q4" s="60"/>
      <c r="R4" s="101"/>
      <c r="S4" s="101"/>
      <c r="T4" s="101"/>
      <c r="U4" s="217"/>
    </row>
    <row r="5" spans="1:21">
      <c r="A5" s="117" t="s">
        <v>356</v>
      </c>
      <c r="B5" s="118" t="s">
        <v>357</v>
      </c>
      <c r="C5" s="142">
        <f>VLOOKUP($A5,'BD Precios'!$A$1:$D$25,4,0)</f>
        <v>8.5985623472687607</v>
      </c>
      <c r="D5" s="139">
        <f>'Peso por Estructura'!F3*fac_longitud</f>
        <v>93074.038555568477</v>
      </c>
      <c r="E5" s="122">
        <f t="shared" ref="E5:E13" si="1">C5*D5</f>
        <v>800302.92343215202</v>
      </c>
      <c r="F5" s="62">
        <v>0.05</v>
      </c>
      <c r="G5" s="62">
        <v>0.2</v>
      </c>
      <c r="H5" s="62">
        <v>0.45</v>
      </c>
      <c r="I5" s="62">
        <v>0.3</v>
      </c>
      <c r="J5" s="143">
        <f t="shared" ref="J5:J13" si="2">R5*N5</f>
        <v>32488.522584584596</v>
      </c>
      <c r="K5" s="143">
        <f t="shared" ref="K5:K13" si="3">S5*O5</f>
        <v>129954.09033833838</v>
      </c>
      <c r="L5" s="143">
        <f t="shared" ref="L5:L13" si="4">T5*P5</f>
        <v>377151.24208079168</v>
      </c>
      <c r="M5" s="197">
        <f t="shared" ref="M5:M13" si="5">U5*Q5</f>
        <v>259602.18557398353</v>
      </c>
      <c r="N5" s="213">
        <f>fac_iAcero</f>
        <v>1</v>
      </c>
      <c r="O5" s="213">
        <f t="shared" ref="O5:O10" si="6">fac_iAcero</f>
        <v>1</v>
      </c>
      <c r="P5" s="215">
        <f t="shared" ref="P5:P13" si="7">fac_mano_obra</f>
        <v>1</v>
      </c>
      <c r="Q5" s="215">
        <f t="shared" ref="Q5:Q13" si="8">fac_iObraCivil</f>
        <v>1</v>
      </c>
      <c r="R5" s="219">
        <f>$E5*F5*0.811905633063426</f>
        <v>32488.522584584596</v>
      </c>
      <c r="S5" s="219">
        <f>$E5*G5*0.811905633063426</f>
        <v>129954.09033833838</v>
      </c>
      <c r="T5" s="219">
        <f t="shared" ref="T5:T13" si="9">$E5*H5*1.04724579500015</f>
        <v>377151.24208079168</v>
      </c>
      <c r="U5" s="219">
        <f t="shared" ref="U5:U13" si="10">$E5*I5*1.08126634708377</f>
        <v>259602.18557398353</v>
      </c>
    </row>
    <row r="6" spans="1:21">
      <c r="A6" s="117" t="s">
        <v>358</v>
      </c>
      <c r="B6" s="118" t="s">
        <v>357</v>
      </c>
      <c r="C6" s="142">
        <f>VLOOKUP($A6,'BD Precios'!$A$1:$D$25,4,0)</f>
        <v>1.5158058704480646</v>
      </c>
      <c r="D6" s="139">
        <f>'Peso por Estructura'!F8*fac_longitud</f>
        <v>93074.038555568477</v>
      </c>
      <c r="E6" s="122">
        <f t="shared" si="1"/>
        <v>141082.17402884021</v>
      </c>
      <c r="F6" s="62">
        <v>0.1</v>
      </c>
      <c r="G6" s="62">
        <v>0</v>
      </c>
      <c r="H6" s="62">
        <v>0.55000000000000004</v>
      </c>
      <c r="I6" s="62">
        <v>0.35</v>
      </c>
      <c r="J6" s="143">
        <f t="shared" si="2"/>
        <v>11454.541181884995</v>
      </c>
      <c r="K6" s="143">
        <f t="shared" si="3"/>
        <v>0</v>
      </c>
      <c r="L6" s="143">
        <f t="shared" si="4"/>
        <v>81261.242425650256</v>
      </c>
      <c r="M6" s="197">
        <f t="shared" si="5"/>
        <v>53391.592432780264</v>
      </c>
      <c r="N6" s="213">
        <f>fac_iAcero</f>
        <v>1</v>
      </c>
      <c r="O6" s="213">
        <f t="shared" si="6"/>
        <v>1</v>
      </c>
      <c r="P6" s="215">
        <f t="shared" si="7"/>
        <v>1</v>
      </c>
      <c r="Q6" s="215">
        <f t="shared" si="8"/>
        <v>1</v>
      </c>
      <c r="R6" s="219">
        <f>$E6*F6*0.811905633063426</f>
        <v>11454.541181884995</v>
      </c>
      <c r="S6" s="219"/>
      <c r="T6" s="219">
        <f t="shared" si="9"/>
        <v>81261.242425650256</v>
      </c>
      <c r="U6" s="219">
        <f t="shared" si="10"/>
        <v>53391.592432780264</v>
      </c>
    </row>
    <row r="7" spans="1:21">
      <c r="A7" s="117" t="s">
        <v>359</v>
      </c>
      <c r="B7" s="118" t="s">
        <v>357</v>
      </c>
      <c r="C7" s="142">
        <f>VLOOKUP($A7,'BD Precios'!$A$1:$D$25,4,0)</f>
        <v>47.018457864983148</v>
      </c>
      <c r="D7" s="139">
        <f>'Peso por Estructura'!F13</f>
        <v>3354</v>
      </c>
      <c r="E7" s="122">
        <f t="shared" si="1"/>
        <v>157699.90767915349</v>
      </c>
      <c r="F7" s="62">
        <v>0</v>
      </c>
      <c r="G7" s="62">
        <v>0.7</v>
      </c>
      <c r="H7" s="62">
        <v>0.2</v>
      </c>
      <c r="I7" s="62">
        <v>0.1</v>
      </c>
      <c r="J7" s="143">
        <f t="shared" si="2"/>
        <v>0</v>
      </c>
      <c r="K7" s="143">
        <f t="shared" si="3"/>
        <v>135376.84888797026</v>
      </c>
      <c r="L7" s="143">
        <f t="shared" si="4"/>
        <v>33030.11303778107</v>
      </c>
      <c r="M7" s="197">
        <f t="shared" si="5"/>
        <v>17051.560311168607</v>
      </c>
      <c r="N7" s="213"/>
      <c r="O7" s="213">
        <f>fac_iInstControl</f>
        <v>1</v>
      </c>
      <c r="P7" s="215">
        <f t="shared" si="7"/>
        <v>1</v>
      </c>
      <c r="Q7" s="215">
        <f t="shared" si="8"/>
        <v>1</v>
      </c>
      <c r="R7" s="219"/>
      <c r="S7" s="219">
        <f>$E7*G7*1.22635137367903</f>
        <v>135376.84888797026</v>
      </c>
      <c r="T7" s="219">
        <f t="shared" si="9"/>
        <v>33030.11303778107</v>
      </c>
      <c r="U7" s="219">
        <f t="shared" si="10"/>
        <v>17051.560311168607</v>
      </c>
    </row>
    <row r="8" spans="1:21">
      <c r="A8" s="117" t="s">
        <v>360</v>
      </c>
      <c r="B8" s="118" t="s">
        <v>357</v>
      </c>
      <c r="C8" s="142">
        <f>VLOOKUP($A8,'BD Precios'!$A$1:$D$25,4,0)</f>
        <v>6.478928962264324</v>
      </c>
      <c r="D8" s="139">
        <f>'Peso por Estructura'!F14*fac_longitud</f>
        <v>8331.1297069213742</v>
      </c>
      <c r="E8" s="122">
        <f t="shared" si="1"/>
        <v>53976.797546553578</v>
      </c>
      <c r="F8" s="62">
        <v>0.3</v>
      </c>
      <c r="G8" s="62">
        <v>0</v>
      </c>
      <c r="H8" s="62">
        <v>0.4</v>
      </c>
      <c r="I8" s="62">
        <v>0.3</v>
      </c>
      <c r="J8" s="143">
        <f t="shared" si="2"/>
        <v>13147.219794831288</v>
      </c>
      <c r="K8" s="143">
        <f t="shared" si="3"/>
        <v>0</v>
      </c>
      <c r="L8" s="143">
        <f t="shared" si="4"/>
        <v>22610.789703281058</v>
      </c>
      <c r="M8" s="197">
        <f t="shared" si="5"/>
        <v>17508.988413132654</v>
      </c>
      <c r="N8" s="213">
        <f>fac_iAcero</f>
        <v>1</v>
      </c>
      <c r="O8" s="213">
        <f t="shared" si="6"/>
        <v>1</v>
      </c>
      <c r="P8" s="215">
        <f t="shared" si="7"/>
        <v>1</v>
      </c>
      <c r="Q8" s="215">
        <f t="shared" si="8"/>
        <v>1</v>
      </c>
      <c r="R8" s="219">
        <f>$E8*F8*0.811905633063426</f>
        <v>13147.219794831288</v>
      </c>
      <c r="S8" s="219"/>
      <c r="T8" s="219">
        <f t="shared" si="9"/>
        <v>22610.789703281058</v>
      </c>
      <c r="U8" s="219">
        <f t="shared" si="10"/>
        <v>17508.988413132654</v>
      </c>
    </row>
    <row r="9" spans="1:21">
      <c r="A9" s="117" t="s">
        <v>361</v>
      </c>
      <c r="B9" s="118" t="s">
        <v>357</v>
      </c>
      <c r="C9" s="142">
        <f>VLOOKUP($A9,'BD Precios'!$A$1:$D$25,4,0)</f>
        <v>7.164933205327606</v>
      </c>
      <c r="D9" s="139">
        <f>'Peso por Estructura'!F16</f>
        <v>1879.7999999999997</v>
      </c>
      <c r="E9" s="122">
        <f t="shared" si="1"/>
        <v>13468.641439374831</v>
      </c>
      <c r="F9" s="62">
        <v>0</v>
      </c>
      <c r="G9" s="62">
        <v>0.3</v>
      </c>
      <c r="H9" s="62">
        <v>0.4</v>
      </c>
      <c r="I9" s="62">
        <v>0.3</v>
      </c>
      <c r="J9" s="143">
        <f t="shared" si="2"/>
        <v>0</v>
      </c>
      <c r="K9" s="143">
        <f t="shared" si="3"/>
        <v>3280.5797563019742</v>
      </c>
      <c r="L9" s="143">
        <f t="shared" si="4"/>
        <v>5641.9912447000243</v>
      </c>
      <c r="M9" s="197">
        <f t="shared" si="5"/>
        <v>4368.9566188001736</v>
      </c>
      <c r="N9" s="213"/>
      <c r="O9" s="213">
        <f t="shared" si="6"/>
        <v>1</v>
      </c>
      <c r="P9" s="215">
        <f t="shared" si="7"/>
        <v>1</v>
      </c>
      <c r="Q9" s="215">
        <f t="shared" si="8"/>
        <v>1</v>
      </c>
      <c r="R9" s="219"/>
      <c r="S9" s="219">
        <f>$E9*G9*0.811905633063426</f>
        <v>3280.5797563019742</v>
      </c>
      <c r="T9" s="219">
        <f t="shared" si="9"/>
        <v>5641.9912447000243</v>
      </c>
      <c r="U9" s="219">
        <f t="shared" si="10"/>
        <v>4368.9566188001736</v>
      </c>
    </row>
    <row r="10" spans="1:21">
      <c r="A10" s="117" t="s">
        <v>362</v>
      </c>
      <c r="B10" s="118" t="s">
        <v>363</v>
      </c>
      <c r="C10" s="142">
        <f>VLOOKUP($A10,'BD Precios'!$A$1:$D$25,4,0)</f>
        <v>115.85849438402086</v>
      </c>
      <c r="D10" s="139">
        <f>+INT((Longitud*0.3048)*2+4.8)/2.5</f>
        <v>35.6</v>
      </c>
      <c r="E10" s="122">
        <f t="shared" si="1"/>
        <v>4124.5624000711423</v>
      </c>
      <c r="F10" s="62">
        <v>0.3</v>
      </c>
      <c r="G10" s="62">
        <v>0</v>
      </c>
      <c r="H10" s="62">
        <v>0.4</v>
      </c>
      <c r="I10" s="62">
        <v>0.3</v>
      </c>
      <c r="J10" s="143">
        <f t="shared" si="2"/>
        <v>1004.6266339618093</v>
      </c>
      <c r="K10" s="143">
        <f t="shared" si="3"/>
        <v>0</v>
      </c>
      <c r="L10" s="143">
        <f t="shared" si="4"/>
        <v>1727.772251876092</v>
      </c>
      <c r="M10" s="197">
        <f t="shared" si="5"/>
        <v>1337.9251558931974</v>
      </c>
      <c r="N10" s="213">
        <f>fac_iAcero</f>
        <v>1</v>
      </c>
      <c r="O10" s="213">
        <f t="shared" si="6"/>
        <v>1</v>
      </c>
      <c r="P10" s="215">
        <f t="shared" si="7"/>
        <v>1</v>
      </c>
      <c r="Q10" s="215">
        <f t="shared" si="8"/>
        <v>1</v>
      </c>
      <c r="R10" s="219">
        <f>$E10*F10*0.811905633063426</f>
        <v>1004.6266339618093</v>
      </c>
      <c r="S10" s="219"/>
      <c r="T10" s="219">
        <f t="shared" si="9"/>
        <v>1727.772251876092</v>
      </c>
      <c r="U10" s="219">
        <f t="shared" si="10"/>
        <v>1337.9251558931974</v>
      </c>
    </row>
    <row r="11" spans="1:21">
      <c r="A11" s="117" t="s">
        <v>364</v>
      </c>
      <c r="B11" s="118" t="s">
        <v>354</v>
      </c>
      <c r="C11" s="142">
        <f>VLOOKUP($A11,'BD Precios'!$A$1:$D$25,4,0)</f>
        <v>53.355885571588551</v>
      </c>
      <c r="D11" s="139">
        <f>Diametro*0.3048*PI()*2+20</f>
        <v>40.106192982974676</v>
      </c>
      <c r="E11" s="122">
        <f t="shared" si="1"/>
        <v>2139.9014435116446</v>
      </c>
      <c r="F11" s="62">
        <v>0.2</v>
      </c>
      <c r="G11" s="62">
        <v>0</v>
      </c>
      <c r="H11" s="62">
        <v>0.7</v>
      </c>
      <c r="I11" s="62">
        <v>0.1</v>
      </c>
      <c r="J11" s="143">
        <f t="shared" si="2"/>
        <v>462.76068338902451</v>
      </c>
      <c r="K11" s="143">
        <f t="shared" si="3"/>
        <v>0</v>
      </c>
      <c r="L11" s="143">
        <f t="shared" si="4"/>
        <v>1568.7019519026244</v>
      </c>
      <c r="M11" s="197">
        <f t="shared" si="5"/>
        <v>231.38034169451225</v>
      </c>
      <c r="N11" s="213">
        <f>fac_iObraCivil</f>
        <v>1</v>
      </c>
      <c r="O11" s="213"/>
      <c r="P11" s="215">
        <f t="shared" si="7"/>
        <v>1</v>
      </c>
      <c r="Q11" s="215">
        <f t="shared" si="8"/>
        <v>1</v>
      </c>
      <c r="R11" s="219">
        <f>$E11*F11*1.08126634708377</f>
        <v>462.76068338902451</v>
      </c>
      <c r="S11" s="219"/>
      <c r="T11" s="219">
        <f t="shared" si="9"/>
        <v>1568.7019519026244</v>
      </c>
      <c r="U11" s="219">
        <f t="shared" si="10"/>
        <v>231.38034169451225</v>
      </c>
    </row>
    <row r="12" spans="1:21">
      <c r="A12" s="117" t="s">
        <v>365</v>
      </c>
      <c r="B12" s="118" t="s">
        <v>354</v>
      </c>
      <c r="C12" s="142">
        <f>VLOOKUP($A12,'BD Precios'!$A$1:$D$25,4,0)</f>
        <v>52.085507343693585</v>
      </c>
      <c r="D12" s="139">
        <f>+D9*0.02</f>
        <v>37.595999999999997</v>
      </c>
      <c r="E12" s="122">
        <f t="shared" si="1"/>
        <v>1958.2067340935039</v>
      </c>
      <c r="F12" s="62">
        <v>0.3</v>
      </c>
      <c r="G12" s="62">
        <v>0</v>
      </c>
      <c r="H12" s="62">
        <v>0.4</v>
      </c>
      <c r="I12" s="62">
        <v>0.3</v>
      </c>
      <c r="J12" s="143">
        <f t="shared" si="2"/>
        <v>635.20291266243669</v>
      </c>
      <c r="K12" s="143">
        <f t="shared" si="3"/>
        <v>0</v>
      </c>
      <c r="L12" s="143">
        <f t="shared" si="4"/>
        <v>820.28950720815953</v>
      </c>
      <c r="M12" s="197">
        <f t="shared" si="5"/>
        <v>635.20291266243669</v>
      </c>
      <c r="N12" s="213">
        <f>fac_iObraCivil</f>
        <v>1</v>
      </c>
      <c r="O12" s="213"/>
      <c r="P12" s="215">
        <f t="shared" si="7"/>
        <v>1</v>
      </c>
      <c r="Q12" s="215">
        <f t="shared" si="8"/>
        <v>1</v>
      </c>
      <c r="R12" s="219">
        <f>$E12*F12*1.08126634708377</f>
        <v>635.20291266243669</v>
      </c>
      <c r="S12" s="219"/>
      <c r="T12" s="219">
        <f t="shared" si="9"/>
        <v>820.28950720815953</v>
      </c>
      <c r="U12" s="219">
        <f t="shared" si="10"/>
        <v>635.20291266243669</v>
      </c>
    </row>
    <row r="13" spans="1:21">
      <c r="A13" s="117" t="s">
        <v>366</v>
      </c>
      <c r="B13" s="118" t="s">
        <v>354</v>
      </c>
      <c r="C13" s="142">
        <f>VLOOKUP($A13,'BD Precios'!$A$1:$D$25,4,0)</f>
        <v>52.085507343693585</v>
      </c>
      <c r="D13" s="139">
        <f>+D8*0.02</f>
        <v>166.6225941384275</v>
      </c>
      <c r="E13" s="122">
        <f t="shared" si="1"/>
        <v>8678.6223506223414</v>
      </c>
      <c r="F13" s="62">
        <v>0.3</v>
      </c>
      <c r="G13" s="62">
        <v>0</v>
      </c>
      <c r="H13" s="62">
        <v>0.4</v>
      </c>
      <c r="I13" s="62">
        <v>0.3</v>
      </c>
      <c r="J13" s="143">
        <f t="shared" si="2"/>
        <v>2815.1706860330937</v>
      </c>
      <c r="K13" s="143">
        <f t="shared" si="3"/>
        <v>0</v>
      </c>
      <c r="L13" s="143">
        <f t="shared" si="4"/>
        <v>3635.4603052334255</v>
      </c>
      <c r="M13" s="197">
        <f t="shared" si="5"/>
        <v>2815.1706860330937</v>
      </c>
      <c r="N13" s="213">
        <f>fac_iObraCivil</f>
        <v>1</v>
      </c>
      <c r="O13" s="213"/>
      <c r="P13" s="215">
        <f t="shared" si="7"/>
        <v>1</v>
      </c>
      <c r="Q13" s="215">
        <f t="shared" si="8"/>
        <v>1</v>
      </c>
      <c r="R13" s="219">
        <f>$E13*F13*1.08126634708377</f>
        <v>2815.1706860330937</v>
      </c>
      <c r="S13" s="219"/>
      <c r="T13" s="219">
        <f t="shared" si="9"/>
        <v>3635.4603052334255</v>
      </c>
      <c r="U13" s="219">
        <f t="shared" si="10"/>
        <v>2815.1706860330937</v>
      </c>
    </row>
    <row r="14" spans="1:21">
      <c r="A14" s="100" t="s">
        <v>367</v>
      </c>
      <c r="B14" s="101"/>
      <c r="C14" s="101"/>
      <c r="D14" s="140"/>
      <c r="E14" s="101"/>
      <c r="F14" s="101"/>
      <c r="G14" s="101"/>
      <c r="H14" s="101"/>
      <c r="I14" s="101"/>
      <c r="J14" s="101"/>
      <c r="K14" s="101"/>
      <c r="L14" s="101"/>
      <c r="M14" s="101"/>
      <c r="N14" s="214"/>
      <c r="O14" s="214"/>
      <c r="P14" s="216"/>
      <c r="Q14" s="60"/>
      <c r="R14" s="101"/>
      <c r="S14" s="101"/>
      <c r="T14" s="101"/>
      <c r="U14" s="217"/>
    </row>
    <row r="15" spans="1:21">
      <c r="A15" s="117" t="s">
        <v>368</v>
      </c>
      <c r="B15" s="119" t="s">
        <v>369</v>
      </c>
      <c r="C15" s="142">
        <f>VLOOKUP($A15,'BD Precios'!$A$1:$D$25,4,0)</f>
        <v>5.3355885571588555</v>
      </c>
      <c r="D15" s="139">
        <f>(Longitud*0.3048)*Factores!S12</f>
        <v>253.15385139782245</v>
      </c>
      <c r="E15" s="122">
        <f t="shared" ref="E15:E25" si="11">C15*D15</f>
        <v>1350.7247927189148</v>
      </c>
      <c r="F15" s="144">
        <v>0.15</v>
      </c>
      <c r="G15" s="144">
        <v>0</v>
      </c>
      <c r="H15" s="144">
        <v>0.15</v>
      </c>
      <c r="I15" s="144">
        <v>0.7</v>
      </c>
      <c r="J15" s="143">
        <f t="shared" ref="J15:J25" si="12">R15*N15</f>
        <v>219.0739893807995</v>
      </c>
      <c r="K15" s="143">
        <f t="shared" ref="K15:K25" si="13">S15*O15</f>
        <v>0</v>
      </c>
      <c r="L15" s="143">
        <f t="shared" ref="L15:L25" si="14">T15*P15</f>
        <v>212.18112890659989</v>
      </c>
      <c r="M15" s="197">
        <f t="shared" ref="M15:M25" si="15">U15*Q15</f>
        <v>1022.3452837770643</v>
      </c>
      <c r="N15" s="213">
        <f t="shared" ref="N15:N25" si="16">fac_iObraCivil</f>
        <v>1</v>
      </c>
      <c r="O15" s="213"/>
      <c r="P15" s="215">
        <f t="shared" ref="P15:P25" si="17">fac_mano_obra</f>
        <v>1</v>
      </c>
      <c r="Q15" s="215">
        <f t="shared" ref="Q15:Q25" si="18">fac_iObraCivil</f>
        <v>1</v>
      </c>
      <c r="R15" s="219">
        <f t="shared" ref="R15:R25" si="19">$E15*F15*1.08126634708377</f>
        <v>219.0739893807995</v>
      </c>
      <c r="S15" s="219"/>
      <c r="T15" s="219">
        <f t="shared" ref="T15:T25" si="20">$E15*H15*1.04724579500015</f>
        <v>212.18112890659989</v>
      </c>
      <c r="U15" s="219">
        <f t="shared" ref="U15:U25" si="21">$E15*I15*1.08126634708377</f>
        <v>1022.3452837770643</v>
      </c>
    </row>
    <row r="16" spans="1:21">
      <c r="A16" s="117" t="s">
        <v>370</v>
      </c>
      <c r="B16" s="119" t="s">
        <v>369</v>
      </c>
      <c r="C16" s="142">
        <f>VLOOKUP($A16,'BD Precios'!$A$1:$D$25,4,0)</f>
        <v>53.355885571588551</v>
      </c>
      <c r="D16" s="139">
        <f>0.4*Factores!S4*Factores!S5*2</f>
        <v>20</v>
      </c>
      <c r="E16" s="122">
        <f t="shared" si="11"/>
        <v>1067.1177114317711</v>
      </c>
      <c r="F16" s="144">
        <v>0.1</v>
      </c>
      <c r="G16" s="144">
        <v>0</v>
      </c>
      <c r="H16" s="144">
        <v>0.8</v>
      </c>
      <c r="I16" s="144">
        <v>0.1</v>
      </c>
      <c r="J16" s="143">
        <f t="shared" si="12"/>
        <v>115.38384697482238</v>
      </c>
      <c r="K16" s="143">
        <f t="shared" si="13"/>
        <v>0</v>
      </c>
      <c r="L16" s="143">
        <f t="shared" si="14"/>
        <v>894.02762885368463</v>
      </c>
      <c r="M16" s="197">
        <f t="shared" si="15"/>
        <v>115.38384697482238</v>
      </c>
      <c r="N16" s="213">
        <f t="shared" si="16"/>
        <v>1</v>
      </c>
      <c r="O16" s="213"/>
      <c r="P16" s="215">
        <f t="shared" si="17"/>
        <v>1</v>
      </c>
      <c r="Q16" s="215">
        <f t="shared" si="18"/>
        <v>1</v>
      </c>
      <c r="R16" s="219">
        <f t="shared" si="19"/>
        <v>115.38384697482238</v>
      </c>
      <c r="S16" s="219"/>
      <c r="T16" s="219">
        <f t="shared" si="20"/>
        <v>894.02762885368463</v>
      </c>
      <c r="U16" s="219">
        <f t="shared" si="21"/>
        <v>115.38384697482238</v>
      </c>
    </row>
    <row r="17" spans="1:21">
      <c r="A17" s="117" t="s">
        <v>371</v>
      </c>
      <c r="B17" s="119" t="s">
        <v>369</v>
      </c>
      <c r="C17" s="142">
        <f>VLOOKUP($A17,'BD Precios'!$A$1:$D$25,4,0)</f>
        <v>32.775758279690109</v>
      </c>
      <c r="D17" s="139">
        <f>0.4*Factores!S12*(Longitud*0.3048)</f>
        <v>101.261540559129</v>
      </c>
      <c r="E17" s="122">
        <f t="shared" si="11"/>
        <v>3318.9237763950482</v>
      </c>
      <c r="F17" s="144">
        <v>0.3</v>
      </c>
      <c r="G17" s="144">
        <v>0</v>
      </c>
      <c r="H17" s="144">
        <v>0.2</v>
      </c>
      <c r="I17" s="144">
        <v>0.5</v>
      </c>
      <c r="J17" s="143">
        <f t="shared" si="12"/>
        <v>1076.5921763856434</v>
      </c>
      <c r="K17" s="143">
        <f t="shared" si="13"/>
        <v>0</v>
      </c>
      <c r="L17" s="143">
        <f t="shared" si="14"/>
        <v>695.14579375114647</v>
      </c>
      <c r="M17" s="197">
        <f t="shared" si="15"/>
        <v>1794.3202939760724</v>
      </c>
      <c r="N17" s="213">
        <f t="shared" si="16"/>
        <v>1</v>
      </c>
      <c r="O17" s="213"/>
      <c r="P17" s="215">
        <f t="shared" si="17"/>
        <v>1</v>
      </c>
      <c r="Q17" s="215">
        <f t="shared" si="18"/>
        <v>1</v>
      </c>
      <c r="R17" s="219">
        <f t="shared" si="19"/>
        <v>1076.5921763856434</v>
      </c>
      <c r="S17" s="219"/>
      <c r="T17" s="219">
        <f t="shared" si="20"/>
        <v>695.14579375114647</v>
      </c>
      <c r="U17" s="219">
        <f t="shared" si="21"/>
        <v>1794.3202939760724</v>
      </c>
    </row>
    <row r="18" spans="1:21">
      <c r="A18" s="117" t="s">
        <v>372</v>
      </c>
      <c r="B18" s="119" t="s">
        <v>369</v>
      </c>
      <c r="C18" s="142">
        <f>VLOOKUP($A18,'BD Precios'!$A$1:$D$25,4,0)</f>
        <v>48.401410482798184</v>
      </c>
      <c r="D18" s="139">
        <f>(Longitud*0.3048)*Factores!S12*0.05</f>
        <v>12.657692569891124</v>
      </c>
      <c r="E18" s="122">
        <f t="shared" si="11"/>
        <v>612.65017384036491</v>
      </c>
      <c r="F18" s="144">
        <v>0.3</v>
      </c>
      <c r="G18" s="144">
        <v>0</v>
      </c>
      <c r="H18" s="144">
        <v>0.5</v>
      </c>
      <c r="I18" s="144">
        <v>0.2</v>
      </c>
      <c r="J18" s="143">
        <f t="shared" si="12"/>
        <v>198.7314046525824</v>
      </c>
      <c r="K18" s="143">
        <f t="shared" si="13"/>
        <v>0</v>
      </c>
      <c r="L18" s="143">
        <f t="shared" si="14"/>
        <v>320.7976591802165</v>
      </c>
      <c r="M18" s="197">
        <f t="shared" si="15"/>
        <v>132.48760310172162</v>
      </c>
      <c r="N18" s="213">
        <f t="shared" si="16"/>
        <v>1</v>
      </c>
      <c r="O18" s="213"/>
      <c r="P18" s="215">
        <f t="shared" si="17"/>
        <v>1</v>
      </c>
      <c r="Q18" s="215">
        <f t="shared" si="18"/>
        <v>1</v>
      </c>
      <c r="R18" s="219">
        <f t="shared" si="19"/>
        <v>198.7314046525824</v>
      </c>
      <c r="S18" s="219"/>
      <c r="T18" s="219">
        <f t="shared" si="20"/>
        <v>320.7976591802165</v>
      </c>
      <c r="U18" s="219">
        <f t="shared" si="21"/>
        <v>132.48760310172162</v>
      </c>
    </row>
    <row r="19" spans="1:21">
      <c r="A19" s="117" t="s">
        <v>373</v>
      </c>
      <c r="B19" s="119" t="s">
        <v>369</v>
      </c>
      <c r="C19" s="142">
        <f>VLOOKUP($A19,'BD Precios'!$A$1:$D$25,4,0)</f>
        <v>419.22481520533864</v>
      </c>
      <c r="D19" s="139">
        <f>0.4*0.15*(Factores!S12*2+(Longitud*0.3048)*2)+0.15*Factores!S12*(Longitud*0.3048)</f>
        <v>43.756154737629821</v>
      </c>
      <c r="E19" s="122">
        <f t="shared" si="11"/>
        <v>18343.665883979065</v>
      </c>
      <c r="F19" s="144">
        <v>0.3</v>
      </c>
      <c r="G19" s="144">
        <v>0</v>
      </c>
      <c r="H19" s="144">
        <v>0.5</v>
      </c>
      <c r="I19" s="144">
        <v>0.2</v>
      </c>
      <c r="J19" s="143">
        <f t="shared" si="12"/>
        <v>5950.3165807485657</v>
      </c>
      <c r="K19" s="143">
        <f t="shared" si="13"/>
        <v>0</v>
      </c>
      <c r="L19" s="143">
        <f t="shared" si="14"/>
        <v>9605.1634809423922</v>
      </c>
      <c r="M19" s="197">
        <f t="shared" si="15"/>
        <v>3966.8777204990438</v>
      </c>
      <c r="N19" s="213">
        <f t="shared" si="16"/>
        <v>1</v>
      </c>
      <c r="O19" s="213"/>
      <c r="P19" s="215">
        <f t="shared" si="17"/>
        <v>1</v>
      </c>
      <c r="Q19" s="215">
        <f t="shared" si="18"/>
        <v>1</v>
      </c>
      <c r="R19" s="219">
        <f t="shared" si="19"/>
        <v>5950.3165807485657</v>
      </c>
      <c r="S19" s="219"/>
      <c r="T19" s="219">
        <f t="shared" si="20"/>
        <v>9605.1634809423922</v>
      </c>
      <c r="U19" s="219">
        <f t="shared" si="21"/>
        <v>3966.8777204990438</v>
      </c>
    </row>
    <row r="20" spans="1:21">
      <c r="A20" s="117" t="s">
        <v>374</v>
      </c>
      <c r="B20" s="120" t="s">
        <v>375</v>
      </c>
      <c r="C20" s="142">
        <f>VLOOKUP($A20,'BD Precios'!$A$1:$D$25,4,0)</f>
        <v>2.4137186330004345</v>
      </c>
      <c r="D20" s="139">
        <f>Factores!S12*(Longitud*0.3048)*0.833</f>
        <v>210.8771582143861</v>
      </c>
      <c r="E20" s="122">
        <f t="shared" si="11"/>
        <v>508.99812605624436</v>
      </c>
      <c r="F20" s="144">
        <v>0.3</v>
      </c>
      <c r="G20" s="144">
        <v>0</v>
      </c>
      <c r="H20" s="144">
        <v>0.5</v>
      </c>
      <c r="I20" s="144">
        <v>0.2</v>
      </c>
      <c r="J20" s="143">
        <f t="shared" si="12"/>
        <v>165.1087633299959</v>
      </c>
      <c r="K20" s="143">
        <f t="shared" si="13"/>
        <v>0</v>
      </c>
      <c r="L20" s="143">
        <f t="shared" si="14"/>
        <v>266.52307358767905</v>
      </c>
      <c r="M20" s="197">
        <f t="shared" si="15"/>
        <v>110.07250888666394</v>
      </c>
      <c r="N20" s="213">
        <f t="shared" si="16"/>
        <v>1</v>
      </c>
      <c r="O20" s="213"/>
      <c r="P20" s="215">
        <f t="shared" si="17"/>
        <v>1</v>
      </c>
      <c r="Q20" s="215">
        <f t="shared" si="18"/>
        <v>1</v>
      </c>
      <c r="R20" s="219">
        <f t="shared" si="19"/>
        <v>165.1087633299959</v>
      </c>
      <c r="S20" s="219"/>
      <c r="T20" s="219">
        <f t="shared" si="20"/>
        <v>266.52307358767905</v>
      </c>
      <c r="U20" s="219">
        <f t="shared" si="21"/>
        <v>110.07250888666394</v>
      </c>
    </row>
    <row r="21" spans="1:21">
      <c r="A21" s="117" t="s">
        <v>376</v>
      </c>
      <c r="B21" s="119" t="s">
        <v>369</v>
      </c>
      <c r="C21" s="142">
        <f>VLOOKUP($A21,'BD Precios'!$A$1:$D$25,4,0)</f>
        <v>424.30632811691851</v>
      </c>
      <c r="D21" s="139">
        <f>2*(Factores!S4*Factores!S5*Factores!S6+Factores!S8*Factores!S9*Factores!S10)</f>
        <v>26</v>
      </c>
      <c r="E21" s="122">
        <f t="shared" si="11"/>
        <v>11031.964531039881</v>
      </c>
      <c r="F21" s="144">
        <v>0.3</v>
      </c>
      <c r="G21" s="144">
        <v>0</v>
      </c>
      <c r="H21" s="144">
        <v>0.5</v>
      </c>
      <c r="I21" s="144">
        <v>0.2</v>
      </c>
      <c r="J21" s="143">
        <f t="shared" si="12"/>
        <v>3578.5475968905621</v>
      </c>
      <c r="K21" s="143">
        <f t="shared" si="13"/>
        <v>0</v>
      </c>
      <c r="L21" s="143">
        <f t="shared" si="14"/>
        <v>5776.5892328611581</v>
      </c>
      <c r="M21" s="197">
        <f t="shared" si="15"/>
        <v>2385.6983979270417</v>
      </c>
      <c r="N21" s="213">
        <f t="shared" si="16"/>
        <v>1</v>
      </c>
      <c r="O21" s="213"/>
      <c r="P21" s="215">
        <f t="shared" si="17"/>
        <v>1</v>
      </c>
      <c r="Q21" s="215">
        <f t="shared" si="18"/>
        <v>1</v>
      </c>
      <c r="R21" s="219">
        <f t="shared" si="19"/>
        <v>3578.5475968905621</v>
      </c>
      <c r="S21" s="219"/>
      <c r="T21" s="219">
        <f t="shared" si="20"/>
        <v>5776.5892328611581</v>
      </c>
      <c r="U21" s="219">
        <f t="shared" si="21"/>
        <v>2385.6983979270417</v>
      </c>
    </row>
    <row r="22" spans="1:21">
      <c r="A22" s="117" t="s">
        <v>377</v>
      </c>
      <c r="B22" s="120" t="s">
        <v>363</v>
      </c>
      <c r="C22" s="142">
        <f>VLOOKUP($A22,'BD Precios'!$A$1:$D$25,4,0)</f>
        <v>813.04206585277791</v>
      </c>
      <c r="D22" s="141">
        <v>1</v>
      </c>
      <c r="E22" s="122">
        <f t="shared" si="11"/>
        <v>813.04206585277791</v>
      </c>
      <c r="F22" s="144">
        <v>0.3</v>
      </c>
      <c r="G22" s="144">
        <v>0</v>
      </c>
      <c r="H22" s="144">
        <v>0.5</v>
      </c>
      <c r="I22" s="144">
        <v>0.2</v>
      </c>
      <c r="J22" s="143">
        <f t="shared" si="12"/>
        <v>263.73450737102252</v>
      </c>
      <c r="K22" s="143">
        <f t="shared" si="13"/>
        <v>0</v>
      </c>
      <c r="L22" s="143">
        <f t="shared" si="14"/>
        <v>425.72744231127831</v>
      </c>
      <c r="M22" s="197">
        <f t="shared" si="15"/>
        <v>175.82300491401503</v>
      </c>
      <c r="N22" s="213">
        <f t="shared" si="16"/>
        <v>1</v>
      </c>
      <c r="O22" s="213"/>
      <c r="P22" s="215">
        <f t="shared" si="17"/>
        <v>1</v>
      </c>
      <c r="Q22" s="215">
        <f t="shared" si="18"/>
        <v>1</v>
      </c>
      <c r="R22" s="219">
        <f t="shared" si="19"/>
        <v>263.73450737102252</v>
      </c>
      <c r="S22" s="219"/>
      <c r="T22" s="219">
        <f t="shared" si="20"/>
        <v>425.72744231127831</v>
      </c>
      <c r="U22" s="219">
        <f t="shared" si="21"/>
        <v>175.82300491401503</v>
      </c>
    </row>
    <row r="23" spans="1:21">
      <c r="A23" s="117" t="s">
        <v>378</v>
      </c>
      <c r="B23" s="118" t="s">
        <v>357</v>
      </c>
      <c r="C23" s="142">
        <f>VLOOKUP($A23,'BD Precios'!$A$1:$D$25,4,0)</f>
        <v>3.6154964365890718</v>
      </c>
      <c r="D23" s="243">
        <f>(Factores!S12+1)*(Longitud*0.3048+1)*3.59</f>
        <v>1085.4227142712132</v>
      </c>
      <c r="E23" s="122">
        <f t="shared" si="11"/>
        <v>3924.3419556404097</v>
      </c>
      <c r="F23" s="144">
        <v>0.5</v>
      </c>
      <c r="G23" s="144">
        <v>0</v>
      </c>
      <c r="H23" s="144">
        <v>0.45</v>
      </c>
      <c r="I23" s="144">
        <v>0.05</v>
      </c>
      <c r="J23" s="143">
        <f t="shared" si="12"/>
        <v>2121.6294455414418</v>
      </c>
      <c r="K23" s="143">
        <f t="shared" si="13"/>
        <v>0</v>
      </c>
      <c r="L23" s="143">
        <f t="shared" si="14"/>
        <v>1849.3877750341878</v>
      </c>
      <c r="M23" s="197">
        <f t="shared" si="15"/>
        <v>212.16294455414419</v>
      </c>
      <c r="N23" s="213">
        <f t="shared" si="16"/>
        <v>1</v>
      </c>
      <c r="O23" s="213"/>
      <c r="P23" s="215">
        <f t="shared" si="17"/>
        <v>1</v>
      </c>
      <c r="Q23" s="215">
        <f t="shared" si="18"/>
        <v>1</v>
      </c>
      <c r="R23" s="219">
        <f t="shared" si="19"/>
        <v>2121.6294455414418</v>
      </c>
      <c r="S23" s="219"/>
      <c r="T23" s="219">
        <f t="shared" si="20"/>
        <v>1849.3877750341878</v>
      </c>
      <c r="U23" s="219">
        <f t="shared" si="21"/>
        <v>212.16294455414419</v>
      </c>
    </row>
    <row r="24" spans="1:21">
      <c r="A24" s="117" t="s">
        <v>379</v>
      </c>
      <c r="B24" s="118" t="s">
        <v>357</v>
      </c>
      <c r="C24" s="142">
        <f>VLOOKUP($A24,'BD Precios'!$A$1:$D$25,4,0)</f>
        <v>2.6677942785794277</v>
      </c>
      <c r="D24" s="139">
        <f>D21*160</f>
        <v>4160</v>
      </c>
      <c r="E24" s="122">
        <f t="shared" si="11"/>
        <v>11098.02419889042</v>
      </c>
      <c r="F24" s="144">
        <v>0.5</v>
      </c>
      <c r="G24" s="144">
        <v>0</v>
      </c>
      <c r="H24" s="144">
        <v>0.45</v>
      </c>
      <c r="I24" s="144">
        <v>0.05</v>
      </c>
      <c r="J24" s="143">
        <f t="shared" si="12"/>
        <v>5999.9600426907637</v>
      </c>
      <c r="K24" s="143">
        <f t="shared" si="13"/>
        <v>0</v>
      </c>
      <c r="L24" s="143">
        <f t="shared" si="14"/>
        <v>5230.0616287940547</v>
      </c>
      <c r="M24" s="197">
        <f t="shared" si="15"/>
        <v>599.99600426907637</v>
      </c>
      <c r="N24" s="213">
        <f t="shared" si="16"/>
        <v>1</v>
      </c>
      <c r="O24" s="213"/>
      <c r="P24" s="215">
        <f t="shared" si="17"/>
        <v>1</v>
      </c>
      <c r="Q24" s="215">
        <f t="shared" si="18"/>
        <v>1</v>
      </c>
      <c r="R24" s="219">
        <f t="shared" si="19"/>
        <v>5999.9600426907637</v>
      </c>
      <c r="S24" s="219"/>
      <c r="T24" s="219">
        <f t="shared" si="20"/>
        <v>5230.0616287940547</v>
      </c>
      <c r="U24" s="219">
        <f t="shared" si="21"/>
        <v>599.99600426907637</v>
      </c>
    </row>
    <row r="25" spans="1:21">
      <c r="A25" s="117" t="s">
        <v>380</v>
      </c>
      <c r="B25" s="121" t="s">
        <v>363</v>
      </c>
      <c r="C25" s="142">
        <f>VLOOKUP($A25,'BD Precios'!$A$1:$D$25,4,0)</f>
        <v>6.4027062685906264</v>
      </c>
      <c r="D25" s="141">
        <v>16</v>
      </c>
      <c r="E25" s="122">
        <f t="shared" si="11"/>
        <v>102.44330029745002</v>
      </c>
      <c r="F25" s="144">
        <v>0.7</v>
      </c>
      <c r="G25" s="144">
        <v>0</v>
      </c>
      <c r="H25" s="144">
        <v>0.2</v>
      </c>
      <c r="I25" s="144">
        <v>0.1</v>
      </c>
      <c r="J25" s="143">
        <f t="shared" si="12"/>
        <v>77.537945167080622</v>
      </c>
      <c r="K25" s="143">
        <f t="shared" si="13"/>
        <v>0</v>
      </c>
      <c r="L25" s="143">
        <f t="shared" si="14"/>
        <v>21.45666309248843</v>
      </c>
      <c r="M25" s="197">
        <f t="shared" si="15"/>
        <v>11.076849309582949</v>
      </c>
      <c r="N25" s="213">
        <f t="shared" si="16"/>
        <v>1</v>
      </c>
      <c r="O25" s="213"/>
      <c r="P25" s="215">
        <f t="shared" si="17"/>
        <v>1</v>
      </c>
      <c r="Q25" s="215">
        <f t="shared" si="18"/>
        <v>1</v>
      </c>
      <c r="R25" s="219">
        <f t="shared" si="19"/>
        <v>77.537945167080622</v>
      </c>
      <c r="S25" s="219"/>
      <c r="T25" s="219">
        <f t="shared" si="20"/>
        <v>21.45666309248843</v>
      </c>
      <c r="U25" s="219">
        <f t="shared" si="21"/>
        <v>11.076849309582949</v>
      </c>
    </row>
    <row r="26" spans="1:21">
      <c r="A26" s="57" t="s">
        <v>381</v>
      </c>
      <c r="B26" s="58"/>
      <c r="C26" s="59"/>
      <c r="D26" s="59"/>
      <c r="E26" s="59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</row>
    <row r="27" spans="1:21">
      <c r="A27" s="191" t="s">
        <v>382</v>
      </c>
      <c r="B27" s="192" t="s">
        <v>357</v>
      </c>
      <c r="C27" s="142"/>
      <c r="D27" s="193">
        <f>IF(Pilotes="SI",0.4*SUMIF(B15:B25,"Kilogramo",D15:D25),0)</f>
        <v>0</v>
      </c>
      <c r="E27" s="193">
        <f>IF(Pilotes="SI",0.4*SUM(E15:E25),0)</f>
        <v>0</v>
      </c>
      <c r="F27" s="144"/>
      <c r="G27" s="144"/>
      <c r="H27" s="144"/>
      <c r="I27" s="144"/>
      <c r="J27" s="194">
        <f>IF(Pilotes="SI",0.4*SUM(J15:J25),0)</f>
        <v>0</v>
      </c>
      <c r="K27" s="143">
        <f>IF(Pilotes="SI",0.4*SUM(K15:K25),0)</f>
        <v>0</v>
      </c>
      <c r="L27" s="143">
        <f>IF(Pilotes="SI",0.4*SUM(L15:L25),0)</f>
        <v>0</v>
      </c>
      <c r="M27" s="143">
        <f>IF(Pilotes="SI",0.4*SUM(M15:M25),0)</f>
        <v>0</v>
      </c>
      <c r="N27" s="195" t="s">
        <v>383</v>
      </c>
      <c r="O27" s="195" t="s">
        <v>383</v>
      </c>
      <c r="P27" s="195" t="s">
        <v>383</v>
      </c>
      <c r="Q27" s="195" t="s">
        <v>383</v>
      </c>
      <c r="R27" s="195" t="s">
        <v>383</v>
      </c>
      <c r="S27" s="195" t="s">
        <v>383</v>
      </c>
      <c r="T27" s="195" t="s">
        <v>383</v>
      </c>
      <c r="U27" s="195" t="s">
        <v>383</v>
      </c>
    </row>
    <row r="29" spans="1:21">
      <c r="J29" s="222"/>
      <c r="K29" s="222"/>
      <c r="L29" s="222"/>
      <c r="M29" s="222"/>
    </row>
    <row r="52" spans="3:13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M52" s="190"/>
    </row>
    <row r="53" spans="3:13">
      <c r="C53" s="190"/>
      <c r="D53" s="190"/>
      <c r="E53" s="190"/>
      <c r="F53" s="190"/>
      <c r="G53" s="190"/>
      <c r="H53" s="190"/>
      <c r="I53" s="190"/>
      <c r="J53" s="190"/>
      <c r="K53" s="190"/>
      <c r="L53" s="190"/>
      <c r="M53" s="190"/>
    </row>
    <row r="54" spans="3:13"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</row>
    <row r="55" spans="3:13"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</row>
    <row r="56" spans="3:13"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</row>
    <row r="57" spans="3:13"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</row>
    <row r="58" spans="3:13"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</row>
    <row r="59" spans="3:13"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</row>
    <row r="60" spans="3:13"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</row>
    <row r="61" spans="3:13"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90"/>
    </row>
    <row r="62" spans="3:13"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</row>
    <row r="63" spans="3:13"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</row>
    <row r="64" spans="3:13"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</row>
    <row r="65" spans="3:13"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0"/>
    </row>
    <row r="66" spans="3:13"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</row>
    <row r="67" spans="3:13"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</row>
    <row r="68" spans="3:13">
      <c r="C68" s="190"/>
      <c r="D68" s="190"/>
      <c r="E68" s="190"/>
      <c r="F68" s="190"/>
      <c r="G68" s="190"/>
      <c r="H68" s="190"/>
      <c r="I68" s="190"/>
      <c r="J68" s="190"/>
      <c r="K68" s="190"/>
      <c r="L68" s="190"/>
      <c r="M68" s="190"/>
    </row>
    <row r="69" spans="3:13">
      <c r="C69" s="190"/>
      <c r="D69" s="190"/>
      <c r="E69" s="190"/>
      <c r="F69" s="190"/>
      <c r="G69" s="190"/>
      <c r="H69" s="190"/>
      <c r="I69" s="190"/>
      <c r="J69" s="190"/>
      <c r="K69" s="190"/>
      <c r="L69" s="190"/>
      <c r="M69" s="190"/>
    </row>
    <row r="70" spans="3:13"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</row>
    <row r="71" spans="3:13"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</row>
    <row r="72" spans="3:13"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0"/>
    </row>
    <row r="73" spans="3:13"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</row>
    <row r="74" spans="3:13"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</row>
    <row r="75" spans="3:13">
      <c r="C75" s="190"/>
      <c r="D75" s="190"/>
      <c r="E75" s="190"/>
      <c r="F75" s="190"/>
      <c r="G75" s="190"/>
      <c r="H75" s="190"/>
      <c r="I75" s="190"/>
      <c r="J75" s="190"/>
      <c r="K75" s="190"/>
      <c r="L75" s="190"/>
      <c r="M75" s="190"/>
    </row>
    <row r="76" spans="3:13"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</row>
  </sheetData>
  <sheetProtection algorithmName="SHA-512" hashValue="zLKlXALlWW+x/B5VQsVHLkjt+apYYeshBtcTWUu6l/fOAoTAjGkazh4Ms2KgfPTeCuYVRkcdRL6EiZmrugfnLg==" saltValue="NTE4hkSBWHdAt6dLynkSyg==" spinCount="100000" sheet="1" objects="1" scenarios="1"/>
  <autoFilter ref="A1:M25" xr:uid="{00000000-0009-0000-0000-000003000000}"/>
  <pageMargins left="0.7" right="0.7" top="0.75" bottom="0.75" header="0.51180555555555496" footer="0.51180555555555496"/>
  <pageSetup firstPageNumber="0" orientation="portrait" horizontalDpi="300" verticalDpi="30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/>
  <dimension ref="A2:T19"/>
  <sheetViews>
    <sheetView showGridLines="0" showRowColHeaders="0" zoomScaleNormal="100" workbookViewId="0">
      <selection activeCell="F16" sqref="F16"/>
    </sheetView>
  </sheetViews>
  <sheetFormatPr baseColWidth="10" defaultColWidth="9.140625" defaultRowHeight="15"/>
  <cols>
    <col min="1" max="1" width="20.42578125" customWidth="1"/>
    <col min="2" max="2" width="78.7109375" customWidth="1"/>
    <col min="3" max="3" width="16.42578125" customWidth="1"/>
    <col min="4" max="4" width="10.42578125" customWidth="1"/>
    <col min="5" max="5" width="17" customWidth="1"/>
    <col min="6" max="6" width="17.140625" customWidth="1"/>
    <col min="7" max="7" width="17.28515625" customWidth="1"/>
    <col min="8" max="8" width="15.42578125" customWidth="1"/>
    <col min="9" max="10" width="16.28515625" customWidth="1"/>
    <col min="11" max="11" width="10.42578125" customWidth="1"/>
    <col min="12" max="12" width="13.28515625" customWidth="1"/>
    <col min="13" max="13" width="13" customWidth="1"/>
    <col min="14" max="14" width="10.42578125" customWidth="1"/>
    <col min="15" max="15" width="10" customWidth="1"/>
    <col min="16" max="16" width="14.140625" customWidth="1"/>
    <col min="17" max="17" width="10.42578125" customWidth="1"/>
    <col min="18" max="18" width="14.28515625" customWidth="1"/>
    <col min="19" max="19" width="16.140625" bestFit="1" customWidth="1"/>
    <col min="20" max="20" width="16.140625" customWidth="1"/>
    <col min="21" max="21" width="11.85546875" bestFit="1" customWidth="1"/>
    <col min="22" max="993" width="10.42578125" customWidth="1"/>
  </cols>
  <sheetData>
    <row r="2" spans="1:20" s="29" customFormat="1" ht="39" customHeight="1">
      <c r="A2" s="28" t="s">
        <v>74</v>
      </c>
      <c r="B2" s="28" t="s">
        <v>384</v>
      </c>
      <c r="C2" s="28" t="s">
        <v>385</v>
      </c>
      <c r="D2" s="27"/>
      <c r="E2" s="28" t="s">
        <v>386</v>
      </c>
      <c r="F2" s="28" t="s">
        <v>387</v>
      </c>
      <c r="G2" s="28" t="s">
        <v>388</v>
      </c>
      <c r="H2" s="28" t="s">
        <v>389</v>
      </c>
      <c r="I2" s="28" t="s">
        <v>390</v>
      </c>
      <c r="J2" s="28" t="s">
        <v>391</v>
      </c>
      <c r="K2" s="27"/>
      <c r="L2" s="270" t="s">
        <v>17</v>
      </c>
      <c r="M2" s="270" t="s">
        <v>392</v>
      </c>
      <c r="O2" s="270" t="s">
        <v>393</v>
      </c>
      <c r="P2" s="270"/>
      <c r="R2" s="270" t="s">
        <v>394</v>
      </c>
      <c r="S2" s="270"/>
      <c r="T2" s="126"/>
    </row>
    <row r="3" spans="1:20">
      <c r="A3" s="30" t="s">
        <v>395</v>
      </c>
      <c r="B3" s="31" t="s">
        <v>396</v>
      </c>
      <c r="C3" s="32">
        <f>Indices!D14</f>
        <v>4385.1487096774199</v>
      </c>
      <c r="E3" s="33" t="s">
        <v>28</v>
      </c>
      <c r="F3" s="34">
        <f>'COSTA CARIBE'!$I$50</f>
        <v>1.0837499999999998</v>
      </c>
      <c r="G3" s="35">
        <f>240*ipc/Indices!$K$35</f>
        <v>302.06932499348449</v>
      </c>
      <c r="H3" s="35">
        <v>250</v>
      </c>
      <c r="I3" s="36">
        <f>G3*H3/trm_ref</f>
        <v>19.18711468933256</v>
      </c>
      <c r="J3" s="37">
        <f>I3/1000</f>
        <v>1.9187114689332561E-2</v>
      </c>
      <c r="L3" s="38" t="s">
        <v>397</v>
      </c>
      <c r="M3" s="39" t="s">
        <v>398</v>
      </c>
      <c r="O3" s="38">
        <v>1</v>
      </c>
      <c r="P3" s="39">
        <v>0.1</v>
      </c>
      <c r="R3" s="138" t="s">
        <v>399</v>
      </c>
      <c r="S3" s="138" t="s">
        <v>400</v>
      </c>
      <c r="T3" s="138" t="s">
        <v>401</v>
      </c>
    </row>
    <row r="4" spans="1:20">
      <c r="A4" s="30" t="s">
        <v>402</v>
      </c>
      <c r="B4" s="42" t="s">
        <v>403</v>
      </c>
      <c r="C4" s="225">
        <v>0.19</v>
      </c>
      <c r="E4" s="33" t="s">
        <v>404</v>
      </c>
      <c r="F4" s="34">
        <f>'MAGDALENA MEDIO'!$I$50</f>
        <v>1.1337499999999998</v>
      </c>
      <c r="G4" s="35">
        <f>180*ipc/Indices!$K$35</f>
        <v>226.55199374511335</v>
      </c>
      <c r="H4" s="35">
        <v>650</v>
      </c>
      <c r="I4" s="36">
        <f>G4*H4/trm_ref</f>
        <v>37.414873644198494</v>
      </c>
      <c r="J4" s="37">
        <f>I4/1000</f>
        <v>3.7414873644198494E-2</v>
      </c>
      <c r="L4" s="38" t="s">
        <v>397</v>
      </c>
      <c r="M4" s="39" t="s">
        <v>405</v>
      </c>
      <c r="O4" s="38">
        <v>2</v>
      </c>
      <c r="P4" s="39">
        <v>0.25</v>
      </c>
      <c r="R4" s="38" t="s">
        <v>406</v>
      </c>
      <c r="S4" s="137">
        <v>5</v>
      </c>
      <c r="T4" s="137">
        <f>S4/0.3048</f>
        <v>16.404199475065617</v>
      </c>
    </row>
    <row r="5" spans="1:20">
      <c r="A5" s="45" t="s">
        <v>407</v>
      </c>
      <c r="B5" s="42" t="s">
        <v>408</v>
      </c>
      <c r="C5" s="46">
        <f>(Indices!C19/Indices!D19)*(trm_base/trm_calculo)</f>
        <v>1</v>
      </c>
      <c r="E5" s="33" t="s">
        <v>409</v>
      </c>
      <c r="F5" s="34">
        <f>'CENTRO OCCIDENTE'!$I$50</f>
        <v>1.0687499999999999</v>
      </c>
      <c r="G5" s="35">
        <f>160*ipc/Indices!$K$35</f>
        <v>201.37954999565633</v>
      </c>
      <c r="H5" s="35">
        <v>1000</v>
      </c>
      <c r="I5" s="36">
        <f>G5*H5/trm_ref</f>
        <v>51.165639171553501</v>
      </c>
      <c r="J5" s="37">
        <f>I5/1000</f>
        <v>5.1165639171553499E-2</v>
      </c>
      <c r="L5" s="38" t="s">
        <v>397</v>
      </c>
      <c r="M5" s="39" t="s">
        <v>410</v>
      </c>
      <c r="O5" s="38">
        <v>3</v>
      </c>
      <c r="P5" s="39">
        <v>0.5</v>
      </c>
      <c r="R5" s="38" t="s">
        <v>411</v>
      </c>
      <c r="S5" s="137">
        <v>5</v>
      </c>
      <c r="T5" s="137">
        <f t="shared" ref="T5:T6" si="0">S5/0.3048</f>
        <v>16.404199475065617</v>
      </c>
    </row>
    <row r="6" spans="1:20">
      <c r="A6" s="30" t="s">
        <v>412</v>
      </c>
      <c r="B6" s="31" t="s">
        <v>413</v>
      </c>
      <c r="C6" s="47">
        <f>Indices!D18</f>
        <v>144.88</v>
      </c>
      <c r="E6" s="33" t="s">
        <v>414</v>
      </c>
      <c r="F6" s="48">
        <f>SUR!$I$49</f>
        <v>1.1174999999999997</v>
      </c>
      <c r="G6" s="35">
        <f>160*ipc/Indices!$K$35</f>
        <v>201.37954999565633</v>
      </c>
      <c r="H6" s="35">
        <v>1200</v>
      </c>
      <c r="I6" s="36">
        <f>G6*H6/trm_ref</f>
        <v>61.398767005864208</v>
      </c>
      <c r="J6" s="37">
        <f>I6/1000</f>
        <v>6.1398767005864205E-2</v>
      </c>
      <c r="L6" s="38" t="s">
        <v>18</v>
      </c>
      <c r="M6" s="39" t="s">
        <v>415</v>
      </c>
      <c r="O6" s="38">
        <v>4</v>
      </c>
      <c r="P6" s="39">
        <v>0.75</v>
      </c>
      <c r="R6" s="38" t="s">
        <v>416</v>
      </c>
      <c r="S6" s="137">
        <v>0.4</v>
      </c>
      <c r="T6" s="137">
        <f t="shared" si="0"/>
        <v>1.3123359580052494</v>
      </c>
    </row>
    <row r="7" spans="1:20">
      <c r="A7" s="30" t="s">
        <v>417</v>
      </c>
      <c r="B7" s="31" t="s">
        <v>418</v>
      </c>
      <c r="C7" s="46">
        <f>Indices!C18</f>
        <v>144.88</v>
      </c>
      <c r="E7" s="33" t="s">
        <v>419</v>
      </c>
      <c r="F7" s="48">
        <f>'LLANOS - NARIÑO'!$I$49</f>
        <v>1.1724999999999999</v>
      </c>
      <c r="G7" s="35">
        <f>155*ipc/Indices!$K$35</f>
        <v>195.08643905829206</v>
      </c>
      <c r="H7" s="35">
        <v>1100</v>
      </c>
      <c r="I7" s="36">
        <f>G7*H7/trm_ref</f>
        <v>54.523384242186701</v>
      </c>
      <c r="J7" s="37">
        <f>I7/1000</f>
        <v>5.4523384242186702E-2</v>
      </c>
      <c r="O7" s="49">
        <v>5</v>
      </c>
      <c r="P7" s="39">
        <v>1</v>
      </c>
      <c r="R7" s="138" t="s">
        <v>420</v>
      </c>
      <c r="S7" s="138" t="s">
        <v>400</v>
      </c>
      <c r="T7" s="138" t="s">
        <v>401</v>
      </c>
    </row>
    <row r="8" spans="1:20">
      <c r="A8" s="30" t="s">
        <v>421</v>
      </c>
      <c r="B8" s="31" t="s">
        <v>422</v>
      </c>
      <c r="C8" s="46">
        <f>VLOOKUP(Inicio!C18,Factores!$E$3:$J$7,2,0)</f>
        <v>1.0837499999999998</v>
      </c>
      <c r="R8" s="38" t="s">
        <v>423</v>
      </c>
      <c r="S8" s="137">
        <v>0.5</v>
      </c>
      <c r="T8" s="137">
        <f t="shared" ref="T8:T10" si="1">S8/0.3048</f>
        <v>1.6404199475065615</v>
      </c>
    </row>
    <row r="9" spans="1:20">
      <c r="A9" s="30" t="s">
        <v>424</v>
      </c>
      <c r="B9" s="31" t="s">
        <v>425</v>
      </c>
      <c r="C9" s="226">
        <v>0.05</v>
      </c>
      <c r="R9" s="38" t="s">
        <v>426</v>
      </c>
      <c r="S9" s="137">
        <v>3</v>
      </c>
      <c r="T9" s="137">
        <f t="shared" si="1"/>
        <v>9.8425196850393704</v>
      </c>
    </row>
    <row r="10" spans="1:20">
      <c r="A10" s="50" t="s">
        <v>427</v>
      </c>
      <c r="B10" s="31" t="s">
        <v>428</v>
      </c>
      <c r="C10" s="51">
        <f>Indices!D15</f>
        <v>255.18600000000001</v>
      </c>
      <c r="R10" s="38" t="s">
        <v>416</v>
      </c>
      <c r="S10" s="137">
        <v>2</v>
      </c>
      <c r="T10" s="137">
        <f t="shared" si="1"/>
        <v>6.561679790026246</v>
      </c>
    </row>
    <row r="11" spans="1:20">
      <c r="A11" s="50" t="s">
        <v>429</v>
      </c>
      <c r="B11" s="31" t="s">
        <v>430</v>
      </c>
      <c r="C11" s="226">
        <v>0.03</v>
      </c>
      <c r="R11" s="138" t="s">
        <v>431</v>
      </c>
      <c r="S11" s="138" t="s">
        <v>400</v>
      </c>
      <c r="T11" s="138" t="s">
        <v>401</v>
      </c>
    </row>
    <row r="12" spans="1:20">
      <c r="A12" s="50" t="s">
        <v>432</v>
      </c>
      <c r="B12" s="31" t="s">
        <v>433</v>
      </c>
      <c r="C12" s="46">
        <f>iAcero_Calculo/iAcero_base</f>
        <v>1</v>
      </c>
      <c r="R12" s="38" t="s">
        <v>423</v>
      </c>
      <c r="S12" s="137">
        <v>6</v>
      </c>
      <c r="T12" s="137">
        <f>S12/0.3048</f>
        <v>19.685039370078741</v>
      </c>
    </row>
    <row r="13" spans="1:20">
      <c r="A13" s="50" t="s">
        <v>434</v>
      </c>
      <c r="B13" s="31" t="s">
        <v>435</v>
      </c>
      <c r="C13" s="51">
        <f>Indices!D16</f>
        <v>185.55799999999999</v>
      </c>
    </row>
    <row r="14" spans="1:20">
      <c r="A14" s="50" t="s">
        <v>436</v>
      </c>
      <c r="B14" s="31" t="s">
        <v>433</v>
      </c>
      <c r="C14" s="46">
        <f>iInstControl_Calculo/iInstControl_base</f>
        <v>1</v>
      </c>
    </row>
    <row r="15" spans="1:20">
      <c r="A15" s="52" t="s">
        <v>437</v>
      </c>
      <c r="B15" s="31" t="s">
        <v>438</v>
      </c>
      <c r="C15" s="51">
        <f>Indices!D17</f>
        <v>131.25</v>
      </c>
    </row>
    <row r="16" spans="1:20">
      <c r="A16" s="50" t="s">
        <v>439</v>
      </c>
      <c r="B16" s="31" t="s">
        <v>440</v>
      </c>
      <c r="C16" s="46">
        <f>(iObraCivil_Calculo/iObraCivil_base)*(trm_base/trm_calculo)</f>
        <v>1</v>
      </c>
    </row>
    <row r="17" spans="1:3">
      <c r="A17" s="50" t="s">
        <v>441</v>
      </c>
      <c r="B17" s="31" t="s">
        <v>442</v>
      </c>
      <c r="C17" s="46">
        <f>Indices!C20</f>
        <v>0.1</v>
      </c>
    </row>
    <row r="18" spans="1:3">
      <c r="A18" s="50" t="s">
        <v>443</v>
      </c>
      <c r="B18" s="31" t="s">
        <v>444</v>
      </c>
      <c r="C18" s="51">
        <v>92</v>
      </c>
    </row>
    <row r="19" spans="1:3">
      <c r="A19" s="50" t="s">
        <v>445</v>
      </c>
      <c r="B19" s="31" t="s">
        <v>446</v>
      </c>
      <c r="C19" s="46">
        <f>Longitud/Factores!C18</f>
        <v>1.504632708772101</v>
      </c>
    </row>
  </sheetData>
  <sheetProtection algorithmName="SHA-512" hashValue="fm84pCSwF4r3pR/3/dpWUe9I76FBpQIxEGShjgkYPacIdUDnmJUVI4QyxxwwfVmyFdSJ62toOtkbdmCzF0fiXA==" saltValue="gvjU5H1qcUt7PRh4p7vQEA==" spinCount="100000" sheet="1" objects="1" scenarios="1"/>
  <mergeCells count="3">
    <mergeCell ref="L2:M2"/>
    <mergeCell ref="O2:P2"/>
    <mergeCell ref="R2:S2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9"/>
  <dimension ref="B2:F15"/>
  <sheetViews>
    <sheetView showGridLines="0" showRowColHeaders="0" zoomScaleNormal="100" workbookViewId="0">
      <selection activeCell="C29" sqref="C29"/>
    </sheetView>
  </sheetViews>
  <sheetFormatPr baseColWidth="10" defaultColWidth="9.140625" defaultRowHeight="15"/>
  <cols>
    <col min="1" max="1" width="18.140625" customWidth="1"/>
    <col min="2" max="2" width="19.28515625" customWidth="1"/>
    <col min="3" max="4" width="18.28515625" customWidth="1"/>
    <col min="5" max="1020" width="8.42578125" customWidth="1"/>
  </cols>
  <sheetData>
    <row r="2" spans="2:6" ht="30.75" customHeight="1">
      <c r="B2" s="271" t="s">
        <v>447</v>
      </c>
      <c r="C2" s="271"/>
    </row>
    <row r="3" spans="2:6">
      <c r="B3" s="40" t="s">
        <v>448</v>
      </c>
      <c r="C3" s="41" t="s">
        <v>449</v>
      </c>
    </row>
    <row r="4" spans="2:6">
      <c r="B4" s="43">
        <v>376.49675354366713</v>
      </c>
      <c r="C4" s="99">
        <v>10</v>
      </c>
    </row>
    <row r="5" spans="2:6">
      <c r="B5" s="43">
        <v>883.07876412567782</v>
      </c>
      <c r="C5" s="99">
        <v>20</v>
      </c>
    </row>
    <row r="6" spans="2:6">
      <c r="B6" s="43">
        <v>1389.6607747076887</v>
      </c>
      <c r="C6" s="99">
        <v>30</v>
      </c>
    </row>
    <row r="7" spans="2:6">
      <c r="B7" s="43">
        <v>1896.242785289699</v>
      </c>
      <c r="C7" s="99">
        <v>40</v>
      </c>
    </row>
    <row r="8" spans="2:6">
      <c r="B8" s="43">
        <v>2402.8247958717093</v>
      </c>
      <c r="C8" s="99">
        <v>50</v>
      </c>
      <c r="D8" s="92"/>
    </row>
    <row r="9" spans="2:6">
      <c r="B9" s="43">
        <v>2909.40680645372</v>
      </c>
      <c r="C9" s="99">
        <v>60</v>
      </c>
      <c r="D9" s="92"/>
    </row>
    <row r="10" spans="2:6">
      <c r="B10" s="272" t="s">
        <v>450</v>
      </c>
      <c r="C10" s="272"/>
    </row>
    <row r="11" spans="2:6">
      <c r="B11" s="43" t="s">
        <v>451</v>
      </c>
      <c r="C11" s="44" t="s">
        <v>452</v>
      </c>
    </row>
    <row r="12" spans="2:6">
      <c r="B12" s="43" t="s">
        <v>453</v>
      </c>
      <c r="C12" s="164">
        <f t="array" ref="C12">RSQ(LN($C$4:$C$9), LN($B$4:$B$9))</f>
        <v>0.99879832793644419</v>
      </c>
    </row>
    <row r="13" spans="2:6">
      <c r="B13" s="43" t="s">
        <v>454</v>
      </c>
      <c r="C13" s="89">
        <f t="array" ref="C13">STEYX(LN($C$4:$C$9), LN($B$4:$B$9))</f>
        <v>2.5681945931126517E-2</v>
      </c>
    </row>
    <row r="14" spans="2:6">
      <c r="B14" s="43" t="s">
        <v>455</v>
      </c>
      <c r="C14" s="89">
        <f t="array" ref="C14">SLOPE(LN($C$4:$C$9), LN($B$4:$B$9))</f>
        <v>0.87731921047580219</v>
      </c>
      <c r="E14">
        <f>C15*1288^C14</f>
        <v>28.679078231051246</v>
      </c>
      <c r="F14" t="s">
        <v>456</v>
      </c>
    </row>
    <row r="15" spans="2:6">
      <c r="B15" s="43" t="s">
        <v>457</v>
      </c>
      <c r="C15" s="89">
        <f t="array" ref="C15">EXP(INTERCEPT(LN($C$4:$C$9), LN($B$4:$B$9)))</f>
        <v>5.3601415549917916E-2</v>
      </c>
    </row>
  </sheetData>
  <sheetProtection algorithmName="SHA-512" hashValue="fmkL85sviW4FAI60NPOlb9lnEGEZerd7X3Q+U2VlhLYDEfWTVhdEEOqPyPCFMVp8CmzqOSVIuViYqsxGyNJ5Rg==" saltValue="jPbNQ0czKXIi8RMZMNdCPA==" spinCount="100000" sheet="1" objects="1" scenarios="1"/>
  <mergeCells count="2">
    <mergeCell ref="B2:C2"/>
    <mergeCell ref="B10:C10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G25"/>
  <sheetViews>
    <sheetView showGridLines="0" showRowColHeaders="0" zoomScale="130" zoomScaleNormal="130" workbookViewId="0">
      <pane xSplit="2" ySplit="1" topLeftCell="C2" activePane="bottomRight" state="frozen"/>
      <selection activeCell="M30" sqref="M30"/>
      <selection pane="topRight" activeCell="M30" sqref="M30"/>
      <selection pane="bottomLeft" activeCell="M30" sqref="M30"/>
      <selection pane="bottomRight" activeCell="I8" sqref="I8"/>
    </sheetView>
  </sheetViews>
  <sheetFormatPr baseColWidth="10" defaultColWidth="9.140625" defaultRowHeight="15"/>
  <cols>
    <col min="1" max="1" width="56.85546875" customWidth="1"/>
    <col min="2" max="2" width="10.42578125" customWidth="1"/>
    <col min="3" max="3" width="24.28515625" customWidth="1"/>
    <col min="4" max="4" width="19.42578125" style="63" customWidth="1"/>
    <col min="5" max="1025" width="10.42578125" customWidth="1"/>
  </cols>
  <sheetData>
    <row r="1" spans="1:7">
      <c r="A1" s="53" t="s">
        <v>331</v>
      </c>
      <c r="B1" s="54" t="s">
        <v>332</v>
      </c>
      <c r="C1" s="53" t="s">
        <v>458</v>
      </c>
      <c r="D1" s="64" t="s">
        <v>459</v>
      </c>
    </row>
    <row r="2" spans="1:7">
      <c r="A2" s="57" t="s">
        <v>352</v>
      </c>
      <c r="B2" s="58"/>
      <c r="C2" s="59"/>
      <c r="D2" s="65"/>
    </row>
    <row r="3" spans="1:7">
      <c r="A3" s="145" t="s">
        <v>353</v>
      </c>
      <c r="B3" s="91" t="s">
        <v>354</v>
      </c>
      <c r="C3" s="106">
        <v>12500</v>
      </c>
      <c r="D3" s="90">
        <f>C3/trm_ref</f>
        <v>3.1759455697374137</v>
      </c>
    </row>
    <row r="4" spans="1:7">
      <c r="A4" s="100" t="s">
        <v>355</v>
      </c>
      <c r="B4" s="101"/>
      <c r="C4" s="102"/>
      <c r="D4" s="103"/>
    </row>
    <row r="5" spans="1:7">
      <c r="A5" s="104" t="s">
        <v>356</v>
      </c>
      <c r="B5" s="105" t="s">
        <v>357</v>
      </c>
      <c r="C5" s="106">
        <v>33842.528777892781</v>
      </c>
      <c r="D5" s="90">
        <f t="shared" ref="D5:D13" si="0">C5/trm_ref</f>
        <v>8.5985623472687607</v>
      </c>
    </row>
    <row r="6" spans="1:7">
      <c r="A6" s="104" t="s">
        <v>358</v>
      </c>
      <c r="B6" s="105" t="s">
        <v>357</v>
      </c>
      <c r="C6" s="106">
        <v>5965.9628808334355</v>
      </c>
      <c r="D6" s="90">
        <f t="shared" si="0"/>
        <v>1.5158058704480646</v>
      </c>
    </row>
    <row r="7" spans="1:7">
      <c r="A7" s="104" t="s">
        <v>359</v>
      </c>
      <c r="B7" s="105" t="s">
        <v>357</v>
      </c>
      <c r="C7" s="106">
        <v>185056.92569563864</v>
      </c>
      <c r="D7" s="90">
        <f t="shared" si="0"/>
        <v>47.018457864983148</v>
      </c>
    </row>
    <row r="8" spans="1:7">
      <c r="A8" s="104" t="s">
        <v>360</v>
      </c>
      <c r="B8" s="105" t="s">
        <v>357</v>
      </c>
      <c r="C8" s="106">
        <v>25500</v>
      </c>
      <c r="D8" s="90">
        <f t="shared" si="0"/>
        <v>6.478928962264324</v>
      </c>
      <c r="G8" s="242"/>
    </row>
    <row r="9" spans="1:7">
      <c r="A9" s="104" t="s">
        <v>361</v>
      </c>
      <c r="B9" s="105" t="s">
        <v>357</v>
      </c>
      <c r="C9" s="106">
        <v>28200</v>
      </c>
      <c r="D9" s="90">
        <f t="shared" si="0"/>
        <v>7.164933205327606</v>
      </c>
    </row>
    <row r="10" spans="1:7">
      <c r="A10" s="104" t="s">
        <v>362</v>
      </c>
      <c r="B10" s="105" t="s">
        <v>363</v>
      </c>
      <c r="C10" s="106">
        <v>456000</v>
      </c>
      <c r="D10" s="90">
        <f t="shared" si="0"/>
        <v>115.85849438402086</v>
      </c>
    </row>
    <row r="11" spans="1:7">
      <c r="A11" s="104" t="s">
        <v>364</v>
      </c>
      <c r="B11" s="105" t="s">
        <v>354</v>
      </c>
      <c r="C11" s="106">
        <v>210000</v>
      </c>
      <c r="D11" s="90">
        <f t="shared" si="0"/>
        <v>53.355885571588551</v>
      </c>
    </row>
    <row r="12" spans="1:7">
      <c r="A12" s="104" t="s">
        <v>365</v>
      </c>
      <c r="B12" s="105" t="s">
        <v>354</v>
      </c>
      <c r="C12" s="106">
        <v>205000</v>
      </c>
      <c r="D12" s="90">
        <f t="shared" si="0"/>
        <v>52.085507343693585</v>
      </c>
    </row>
    <row r="13" spans="1:7">
      <c r="A13" s="104" t="s">
        <v>366</v>
      </c>
      <c r="B13" s="105" t="s">
        <v>354</v>
      </c>
      <c r="C13" s="106">
        <v>205000</v>
      </c>
      <c r="D13" s="90">
        <f t="shared" si="0"/>
        <v>52.085507343693585</v>
      </c>
    </row>
    <row r="14" spans="1:7">
      <c r="A14" s="100" t="s">
        <v>367</v>
      </c>
      <c r="B14" s="101"/>
      <c r="C14" s="102"/>
      <c r="D14" s="103"/>
    </row>
    <row r="15" spans="1:7">
      <c r="A15" s="107" t="s">
        <v>368</v>
      </c>
      <c r="B15" s="105" t="s">
        <v>369</v>
      </c>
      <c r="C15" s="106">
        <v>21000</v>
      </c>
      <c r="D15" s="90">
        <f t="shared" ref="D15:D25" si="1">C15/trm_ref</f>
        <v>5.3355885571588555</v>
      </c>
    </row>
    <row r="16" spans="1:7">
      <c r="A16" s="107" t="s">
        <v>370</v>
      </c>
      <c r="B16" s="105" t="s">
        <v>369</v>
      </c>
      <c r="C16" s="106">
        <v>210000</v>
      </c>
      <c r="D16" s="90">
        <f t="shared" si="1"/>
        <v>53.355885571588551</v>
      </c>
    </row>
    <row r="17" spans="1:4">
      <c r="A17" s="107" t="s">
        <v>371</v>
      </c>
      <c r="B17" s="105" t="s">
        <v>369</v>
      </c>
      <c r="C17" s="106">
        <v>129000</v>
      </c>
      <c r="D17" s="90">
        <f t="shared" si="1"/>
        <v>32.775758279690109</v>
      </c>
    </row>
    <row r="18" spans="1:4">
      <c r="A18" s="107" t="s">
        <v>372</v>
      </c>
      <c r="B18" s="105" t="s">
        <v>369</v>
      </c>
      <c r="C18" s="106">
        <v>190500</v>
      </c>
      <c r="D18" s="90">
        <f t="shared" si="1"/>
        <v>48.401410482798184</v>
      </c>
    </row>
    <row r="19" spans="1:4">
      <c r="A19" s="108" t="s">
        <v>373</v>
      </c>
      <c r="B19" s="105" t="s">
        <v>369</v>
      </c>
      <c r="C19" s="106">
        <v>1650000</v>
      </c>
      <c r="D19" s="90">
        <f t="shared" si="1"/>
        <v>419.22481520533864</v>
      </c>
    </row>
    <row r="20" spans="1:4">
      <c r="A20" s="108" t="s">
        <v>374</v>
      </c>
      <c r="B20" s="105" t="s">
        <v>375</v>
      </c>
      <c r="C20" s="106">
        <v>9500</v>
      </c>
      <c r="D20" s="90">
        <f t="shared" si="1"/>
        <v>2.4137186330004345</v>
      </c>
    </row>
    <row r="21" spans="1:4">
      <c r="A21" s="108" t="s">
        <v>376</v>
      </c>
      <c r="B21" s="105" t="s">
        <v>369</v>
      </c>
      <c r="C21" s="106">
        <v>1670000</v>
      </c>
      <c r="D21" s="90">
        <f t="shared" si="1"/>
        <v>424.30632811691851</v>
      </c>
    </row>
    <row r="22" spans="1:4">
      <c r="A22" s="108" t="s">
        <v>377</v>
      </c>
      <c r="B22" s="105" t="s">
        <v>363</v>
      </c>
      <c r="C22" s="106">
        <v>3200000</v>
      </c>
      <c r="D22" s="90">
        <f t="shared" si="1"/>
        <v>813.04206585277791</v>
      </c>
    </row>
    <row r="23" spans="1:4">
      <c r="A23" s="107" t="s">
        <v>378</v>
      </c>
      <c r="B23" s="105" t="s">
        <v>357</v>
      </c>
      <c r="C23" s="106">
        <v>14230</v>
      </c>
      <c r="D23" s="90">
        <f t="shared" si="1"/>
        <v>3.6154964365890718</v>
      </c>
    </row>
    <row r="24" spans="1:4">
      <c r="A24" s="107" t="s">
        <v>379</v>
      </c>
      <c r="B24" s="105" t="s">
        <v>357</v>
      </c>
      <c r="C24" s="106">
        <v>10500</v>
      </c>
      <c r="D24" s="90">
        <f t="shared" si="1"/>
        <v>2.6677942785794277</v>
      </c>
    </row>
    <row r="25" spans="1:4">
      <c r="A25" s="109" t="s">
        <v>380</v>
      </c>
      <c r="B25" s="105" t="s">
        <v>363</v>
      </c>
      <c r="C25" s="106">
        <v>25200</v>
      </c>
      <c r="D25" s="90">
        <f t="shared" si="1"/>
        <v>6.4027062685906264</v>
      </c>
    </row>
  </sheetData>
  <sheetProtection algorithmName="SHA-512" hashValue="6y8EdjihyIL32GECtehPR8WHD20D5oxVebtbUpynqQTTdwJbqhHlv1vwfXTIKea8sbUwgSTsNpquXGxKaOYtfw==" saltValue="AYv9NSD5Y9VGX2eP1ITY7g==" spinCount="100000" sheet="1" objects="1" scenarios="1"/>
  <pageMargins left="0.7" right="0.7" top="0.75" bottom="0.75" header="0.51180555555555496" footer="0.51180555555555496"/>
  <pageSetup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5"/>
  <dimension ref="B2:F16"/>
  <sheetViews>
    <sheetView showGridLines="0" showRowColHeaders="0" workbookViewId="0">
      <selection activeCell="M30" sqref="M30"/>
    </sheetView>
  </sheetViews>
  <sheetFormatPr baseColWidth="10" defaultColWidth="11.42578125" defaultRowHeight="15"/>
  <cols>
    <col min="2" max="2" width="15.28515625" customWidth="1"/>
    <col min="3" max="3" width="33.85546875" customWidth="1"/>
    <col min="4" max="4" width="18.42578125" customWidth="1"/>
    <col min="5" max="5" width="18" customWidth="1"/>
    <col min="6" max="6" width="20.140625" customWidth="1"/>
  </cols>
  <sheetData>
    <row r="2" spans="2:6">
      <c r="C2" s="155" t="s">
        <v>460</v>
      </c>
      <c r="D2" s="155" t="s">
        <v>461</v>
      </c>
      <c r="E2" s="273" t="s">
        <v>462</v>
      </c>
      <c r="F2" s="274"/>
    </row>
    <row r="3" spans="2:6">
      <c r="B3" s="275" t="s">
        <v>463</v>
      </c>
      <c r="C3" s="276" t="s">
        <v>356</v>
      </c>
      <c r="D3" s="154" t="s">
        <v>464</v>
      </c>
      <c r="E3" s="147">
        <f>SUMIF(Despiece!$A$2:$A$4956,D3,Despiece!$E$2:$E$4956)</f>
        <v>8335.7717155200007</v>
      </c>
      <c r="F3" s="148">
        <f>SUM(E3:E7)</f>
        <v>61858.311342656001</v>
      </c>
    </row>
    <row r="4" spans="2:6">
      <c r="B4" s="275"/>
      <c r="C4" s="276"/>
      <c r="D4" s="154" t="s">
        <v>465</v>
      </c>
      <c r="E4" s="147">
        <f>SUMIF(Despiece!$A$2:$A$4956,D4,Despiece!$E$2:$E$4956)</f>
        <v>957.07199999999989</v>
      </c>
      <c r="F4" s="149"/>
    </row>
    <row r="5" spans="2:6">
      <c r="B5" s="275"/>
      <c r="C5" s="276"/>
      <c r="D5" s="154" t="s">
        <v>466</v>
      </c>
      <c r="E5" s="147">
        <f>SUMIF(Despiece!$A$2:$A$4956,D5,Despiece!$E$2:$E$4956)</f>
        <v>1531.3151999999998</v>
      </c>
      <c r="F5" s="149"/>
    </row>
    <row r="6" spans="2:6">
      <c r="B6" s="275"/>
      <c r="C6" s="276"/>
      <c r="D6" s="154" t="s">
        <v>467</v>
      </c>
      <c r="E6" s="147">
        <f>SUMIF(Despiece!$A$2:$A$4956,D6,Despiece!$E$2:$E$4956)</f>
        <v>50677.110427136002</v>
      </c>
      <c r="F6" s="149"/>
    </row>
    <row r="7" spans="2:6">
      <c r="B7" s="275"/>
      <c r="C7" s="276"/>
      <c r="D7" s="154" t="s">
        <v>468</v>
      </c>
      <c r="E7" s="147">
        <f>SUMIF(Despiece!$A$2:$A$4956,D7,Despiece!$E$2:$E$4956)</f>
        <v>357.04200000000003</v>
      </c>
      <c r="F7" s="149"/>
    </row>
    <row r="8" spans="2:6">
      <c r="B8" s="275"/>
      <c r="C8" s="276" t="s">
        <v>469</v>
      </c>
      <c r="D8" s="154" t="s">
        <v>464</v>
      </c>
      <c r="E8" s="147">
        <f>SUMIF(Despiece!$A$2:$A$4956,D8,Despiece!$E$2:$E$4956)</f>
        <v>8335.7717155200007</v>
      </c>
      <c r="F8" s="150">
        <f>SUM(E8:E12)</f>
        <v>61858.311342656001</v>
      </c>
    </row>
    <row r="9" spans="2:6">
      <c r="B9" s="275"/>
      <c r="C9" s="276"/>
      <c r="D9" s="154" t="s">
        <v>465</v>
      </c>
      <c r="E9" s="147">
        <f>SUMIF(Despiece!$A$2:$A$4956,D9,Despiece!$E$2:$E$4956)</f>
        <v>957.07199999999989</v>
      </c>
      <c r="F9" s="151"/>
    </row>
    <row r="10" spans="2:6">
      <c r="B10" s="275"/>
      <c r="C10" s="276"/>
      <c r="D10" s="154" t="s">
        <v>466</v>
      </c>
      <c r="E10" s="147">
        <f>SUMIF(Despiece!$A$2:$A$4956,D10,Despiece!$E$2:$E$4956)</f>
        <v>1531.3151999999998</v>
      </c>
      <c r="F10" s="151"/>
    </row>
    <row r="11" spans="2:6">
      <c r="B11" s="275"/>
      <c r="C11" s="276"/>
      <c r="D11" s="154" t="s">
        <v>467</v>
      </c>
      <c r="E11" s="147">
        <f>SUMIF(Despiece!$A$2:$A$4956,D11,Despiece!$E$2:$E$4956)</f>
        <v>50677.110427136002</v>
      </c>
      <c r="F11" s="151"/>
    </row>
    <row r="12" spans="2:6">
      <c r="B12" s="275"/>
      <c r="C12" s="276"/>
      <c r="D12" s="154" t="s">
        <v>468</v>
      </c>
      <c r="E12" s="147">
        <f>SUMIF(Despiece!$A$2:$A$4956,D12,Despiece!$E$2:$E$4956)</f>
        <v>357.04200000000003</v>
      </c>
      <c r="F12" s="152"/>
    </row>
    <row r="13" spans="2:6" ht="30">
      <c r="B13" s="275"/>
      <c r="C13" s="146" t="s">
        <v>359</v>
      </c>
      <c r="D13" s="154" t="s">
        <v>470</v>
      </c>
      <c r="E13" s="153">
        <f>SUMIF(Despiece!$A$2:$A$4956,D13,Despiece!$E$2:$E$4956)</f>
        <v>3354</v>
      </c>
      <c r="F13" s="151">
        <f>SUM(E13)</f>
        <v>3354</v>
      </c>
    </row>
    <row r="14" spans="2:6">
      <c r="B14" s="275"/>
      <c r="C14" s="276" t="s">
        <v>471</v>
      </c>
      <c r="D14" s="154" t="s">
        <v>472</v>
      </c>
      <c r="E14" s="147">
        <f>SUMIF(Despiece!$A$2:$A$4956,D14,Despiece!$E$2:$E$4956)</f>
        <v>738.65318372703427</v>
      </c>
      <c r="F14" s="150">
        <f>SUM(E14:E15)</f>
        <v>5536.9856433070854</v>
      </c>
    </row>
    <row r="15" spans="2:6">
      <c r="B15" s="275"/>
      <c r="C15" s="276"/>
      <c r="D15" s="154" t="s">
        <v>473</v>
      </c>
      <c r="E15" s="147">
        <f>SUMIF(Despiece!$A$2:$A$4956,D15,Despiece!$E$2:$E$4956)</f>
        <v>4798.3324595800514</v>
      </c>
      <c r="F15" s="152"/>
    </row>
    <row r="16" spans="2:6" ht="30">
      <c r="B16" s="275"/>
      <c r="C16" s="146" t="s">
        <v>474</v>
      </c>
      <c r="D16" s="154" t="s">
        <v>475</v>
      </c>
      <c r="E16" s="153">
        <f>SUMIF(Despiece!$A$2:$A$4956,D16,Despiece!$E$2:$E$4956)</f>
        <v>1879.7999999999997</v>
      </c>
      <c r="F16" s="152">
        <f>SUM(E16)</f>
        <v>1879.7999999999997</v>
      </c>
    </row>
  </sheetData>
  <sheetProtection algorithmName="SHA-512" hashValue="i/IEkohOECb5BlfPUOU07KqTuPYs5UqcGvq5/1LI6uW+dYmtqrb+YI3bFl4CdgP+QfQkij7MrKmMSFGncFwHyA==" saltValue="TYx39L5ri9P5JIsoNQwZ8Q==" spinCount="100000" sheet="1" objects="1" scenarios="1"/>
  <mergeCells count="5">
    <mergeCell ref="E2:F2"/>
    <mergeCell ref="B3:B16"/>
    <mergeCell ref="C3:C7"/>
    <mergeCell ref="C8:C12"/>
    <mergeCell ref="C14:C1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6"/>
  <dimension ref="A1:E105"/>
  <sheetViews>
    <sheetView showGridLines="0" showRowColHeaders="0" workbookViewId="0">
      <pane ySplit="1" topLeftCell="A17" activePane="bottomLeft" state="frozen"/>
      <selection activeCell="M30" sqref="M30"/>
      <selection pane="bottomLeft" activeCell="M30" sqref="M30"/>
    </sheetView>
  </sheetViews>
  <sheetFormatPr baseColWidth="10" defaultColWidth="11.42578125" defaultRowHeight="15"/>
  <cols>
    <col min="1" max="1" width="25" bestFit="1" customWidth="1"/>
    <col min="2" max="2" width="46.42578125" bestFit="1" customWidth="1"/>
    <col min="3" max="3" width="12" bestFit="1" customWidth="1"/>
    <col min="4" max="4" width="9.140625" style="134" bestFit="1" customWidth="1"/>
    <col min="5" max="5" width="13" style="134" bestFit="1" customWidth="1"/>
  </cols>
  <sheetData>
    <row r="1" spans="1:5">
      <c r="A1" s="135" t="s">
        <v>461</v>
      </c>
      <c r="B1" s="135" t="s">
        <v>476</v>
      </c>
      <c r="C1" s="135" t="s">
        <v>363</v>
      </c>
      <c r="D1" s="136" t="s">
        <v>477</v>
      </c>
      <c r="E1" s="136" t="s">
        <v>478</v>
      </c>
    </row>
    <row r="2" spans="1:5">
      <c r="A2" s="129" t="s">
        <v>464</v>
      </c>
      <c r="B2" s="130" t="s">
        <v>479</v>
      </c>
      <c r="C2" s="130" t="s">
        <v>480</v>
      </c>
      <c r="D2" s="132">
        <v>66.890188800000004</v>
      </c>
      <c r="E2" s="132">
        <f>VLOOKUP(B2,'BD Materiales'!$A$2:$C$4993,2)*D2</f>
        <v>8335.7717155200007</v>
      </c>
    </row>
    <row r="3" spans="1:5">
      <c r="A3" s="129" t="s">
        <v>467</v>
      </c>
      <c r="B3" s="130" t="s">
        <v>481</v>
      </c>
      <c r="C3" s="130" t="s">
        <v>480</v>
      </c>
      <c r="D3" s="132">
        <v>144.9287424</v>
      </c>
      <c r="E3" s="132">
        <f>VLOOKUP(B3,'BD Materiales'!$A$2:$C$4993,2)*D3</f>
        <v>28897.341947135999</v>
      </c>
    </row>
    <row r="4" spans="1:5">
      <c r="A4" s="129" t="s">
        <v>467</v>
      </c>
      <c r="B4" s="130" t="s">
        <v>481</v>
      </c>
      <c r="C4" s="130" t="s">
        <v>480</v>
      </c>
      <c r="D4" s="132">
        <v>95.0976</v>
      </c>
      <c r="E4" s="132">
        <f>VLOOKUP(B4,'BD Materiales'!$A$2:$C$4993,2)*D4</f>
        <v>18961.510463999999</v>
      </c>
    </row>
    <row r="5" spans="1:5">
      <c r="A5" s="129" t="s">
        <v>467</v>
      </c>
      <c r="B5" s="130" t="s">
        <v>481</v>
      </c>
      <c r="C5" s="130" t="s">
        <v>480</v>
      </c>
      <c r="D5" s="132">
        <v>8.5343999999999998</v>
      </c>
      <c r="E5" s="132">
        <f>VLOOKUP(B5,'BD Materiales'!$A$2:$C$4993,2)*D5</f>
        <v>1701.6740159999999</v>
      </c>
    </row>
    <row r="6" spans="1:5">
      <c r="A6" s="129" t="s">
        <v>467</v>
      </c>
      <c r="B6" s="130" t="s">
        <v>481</v>
      </c>
      <c r="C6" s="130" t="s">
        <v>480</v>
      </c>
      <c r="D6" s="132">
        <v>5.6</v>
      </c>
      <c r="E6" s="132">
        <f>VLOOKUP(B6,'BD Materiales'!$A$2:$C$4993,2)*D6</f>
        <v>1116.5839999999998</v>
      </c>
    </row>
    <row r="7" spans="1:5">
      <c r="A7" s="129" t="s">
        <v>465</v>
      </c>
      <c r="B7" s="130" t="s">
        <v>481</v>
      </c>
      <c r="C7" s="130" t="s">
        <v>480</v>
      </c>
      <c r="D7" s="132">
        <v>4.8</v>
      </c>
      <c r="E7" s="132">
        <f>VLOOKUP(B7,'BD Materiales'!$A$2:$C$4993,2)*D7</f>
        <v>957.07199999999989</v>
      </c>
    </row>
    <row r="8" spans="1:5">
      <c r="A8" s="129" t="s">
        <v>466</v>
      </c>
      <c r="B8" s="130" t="s">
        <v>481</v>
      </c>
      <c r="C8" s="130" t="s">
        <v>480</v>
      </c>
      <c r="D8" s="132">
        <v>3.2</v>
      </c>
      <c r="E8" s="132">
        <f>VLOOKUP(B8,'BD Materiales'!$A$2:$C$4993,2)*D8</f>
        <v>638.048</v>
      </c>
    </row>
    <row r="9" spans="1:5">
      <c r="A9" s="129" t="s">
        <v>466</v>
      </c>
      <c r="B9" s="130" t="s">
        <v>481</v>
      </c>
      <c r="C9" s="130" t="s">
        <v>480</v>
      </c>
      <c r="D9" s="132">
        <v>3.2</v>
      </c>
      <c r="E9" s="132">
        <f>VLOOKUP(B9,'BD Materiales'!$A$2:$C$4993,2)*D9</f>
        <v>638.048</v>
      </c>
    </row>
    <row r="10" spans="1:5">
      <c r="A10" s="129" t="s">
        <v>466</v>
      </c>
      <c r="B10" s="130" t="s">
        <v>481</v>
      </c>
      <c r="C10" s="130" t="s">
        <v>480</v>
      </c>
      <c r="D10" s="132">
        <v>0.32</v>
      </c>
      <c r="E10" s="132">
        <f>VLOOKUP(B10,'BD Materiales'!$A$2:$C$4993,2)*D10</f>
        <v>63.8048</v>
      </c>
    </row>
    <row r="11" spans="1:5">
      <c r="A11" s="129" t="s">
        <v>466</v>
      </c>
      <c r="B11" s="130" t="s">
        <v>481</v>
      </c>
      <c r="C11" s="130" t="s">
        <v>480</v>
      </c>
      <c r="D11" s="132">
        <v>0.96</v>
      </c>
      <c r="E11" s="132">
        <f>VLOOKUP(B11,'BD Materiales'!$A$2:$C$4993,2)*D11</f>
        <v>191.41439999999997</v>
      </c>
    </row>
    <row r="12" spans="1:5">
      <c r="A12" s="129" t="s">
        <v>468</v>
      </c>
      <c r="B12" s="130" t="s">
        <v>482</v>
      </c>
      <c r="C12" s="130" t="s">
        <v>483</v>
      </c>
      <c r="D12" s="131">
        <v>1</v>
      </c>
      <c r="E12" s="132">
        <f>VLOOKUP(B12,'BD Materiales'!$A$2:$C$4993,2)*D12</f>
        <v>118.5</v>
      </c>
    </row>
    <row r="13" spans="1:5">
      <c r="A13" s="129" t="s">
        <v>468</v>
      </c>
      <c r="B13" s="130" t="s">
        <v>484</v>
      </c>
      <c r="C13" s="130" t="s">
        <v>483</v>
      </c>
      <c r="D13" s="131">
        <v>1</v>
      </c>
      <c r="E13" s="132">
        <f>VLOOKUP(B13,'BD Materiales'!$A$2:$C$4993,2)*D13</f>
        <v>12.589</v>
      </c>
    </row>
    <row r="14" spans="1:5">
      <c r="A14" s="129" t="s">
        <v>468</v>
      </c>
      <c r="B14" s="130" t="s">
        <v>485</v>
      </c>
      <c r="C14" s="130" t="s">
        <v>483</v>
      </c>
      <c r="D14" s="131">
        <v>1</v>
      </c>
      <c r="E14" s="132">
        <f>VLOOKUP(B14,'BD Materiales'!$A$2:$C$4993,2)*D14</f>
        <v>2.16</v>
      </c>
    </row>
    <row r="15" spans="1:5">
      <c r="A15" s="129" t="s">
        <v>468</v>
      </c>
      <c r="B15" s="130" t="s">
        <v>486</v>
      </c>
      <c r="C15" s="130" t="s">
        <v>483</v>
      </c>
      <c r="D15" s="131">
        <v>1</v>
      </c>
      <c r="E15" s="132">
        <f>VLOOKUP(B15,'BD Materiales'!$A$2:$C$4993,2)*D15</f>
        <v>3.5229999999999997</v>
      </c>
    </row>
    <row r="16" spans="1:5">
      <c r="A16" s="129" t="s">
        <v>468</v>
      </c>
      <c r="B16" s="130" t="s">
        <v>487</v>
      </c>
      <c r="C16" s="130" t="s">
        <v>483</v>
      </c>
      <c r="D16" s="131">
        <v>1</v>
      </c>
      <c r="E16" s="132">
        <f>VLOOKUP(B16,'BD Materiales'!$A$2:$C$4993,2)*D16</f>
        <v>9.032</v>
      </c>
    </row>
    <row r="17" spans="1:5">
      <c r="A17" s="129" t="s">
        <v>468</v>
      </c>
      <c r="B17" s="130" t="s">
        <v>488</v>
      </c>
      <c r="C17" s="130" t="s">
        <v>483</v>
      </c>
      <c r="D17" s="131">
        <v>1</v>
      </c>
      <c r="E17" s="132">
        <f>VLOOKUP(B17,'BD Materiales'!$A$2:$C$4993,2)*D17</f>
        <v>46.878</v>
      </c>
    </row>
    <row r="18" spans="1:5">
      <c r="A18" s="129" t="s">
        <v>468</v>
      </c>
      <c r="B18" s="130" t="s">
        <v>489</v>
      </c>
      <c r="C18" s="130" t="s">
        <v>483</v>
      </c>
      <c r="D18" s="131">
        <v>1</v>
      </c>
      <c r="E18" s="132">
        <f>VLOOKUP(B18,'BD Materiales'!$A$2:$C$4993,2)*D18</f>
        <v>18.286999999999999</v>
      </c>
    </row>
    <row r="19" spans="1:5">
      <c r="A19" s="129" t="s">
        <v>468</v>
      </c>
      <c r="B19" s="130" t="s">
        <v>490</v>
      </c>
      <c r="C19" s="130" t="s">
        <v>483</v>
      </c>
      <c r="D19" s="131">
        <v>1</v>
      </c>
      <c r="E19" s="132">
        <f>VLOOKUP(B19,'BD Materiales'!$A$2:$C$4993,2)*D19</f>
        <v>27.021000000000001</v>
      </c>
    </row>
    <row r="20" spans="1:5">
      <c r="A20" s="129" t="s">
        <v>468</v>
      </c>
      <c r="B20" s="130" t="s">
        <v>490</v>
      </c>
      <c r="C20" s="130" t="s">
        <v>483</v>
      </c>
      <c r="D20" s="131">
        <v>1</v>
      </c>
      <c r="E20" s="132">
        <f>VLOOKUP(B20,'BD Materiales'!$A$2:$C$4993,2)*D20</f>
        <v>27.021000000000001</v>
      </c>
    </row>
    <row r="21" spans="1:5">
      <c r="A21" s="129" t="s">
        <v>468</v>
      </c>
      <c r="B21" s="130" t="s">
        <v>487</v>
      </c>
      <c r="C21" s="130" t="s">
        <v>483</v>
      </c>
      <c r="D21" s="131">
        <v>1</v>
      </c>
      <c r="E21" s="132">
        <f>VLOOKUP(B21,'BD Materiales'!$A$2:$C$4993,2)*D21</f>
        <v>9.032</v>
      </c>
    </row>
    <row r="22" spans="1:5">
      <c r="A22" s="129" t="s">
        <v>468</v>
      </c>
      <c r="B22" s="130" t="s">
        <v>491</v>
      </c>
      <c r="C22" s="130" t="s">
        <v>483</v>
      </c>
      <c r="D22" s="131">
        <v>1</v>
      </c>
      <c r="E22" s="132">
        <f>VLOOKUP(B22,'BD Materiales'!$A$2:$C$4993,2)*D22</f>
        <v>2.16</v>
      </c>
    </row>
    <row r="23" spans="1:5">
      <c r="A23" s="129" t="s">
        <v>468</v>
      </c>
      <c r="B23" s="130" t="s">
        <v>487</v>
      </c>
      <c r="C23" s="130" t="s">
        <v>483</v>
      </c>
      <c r="D23" s="131">
        <v>1</v>
      </c>
      <c r="E23" s="132">
        <f>VLOOKUP(B23,'BD Materiales'!$A$2:$C$4993,2)*D23</f>
        <v>9.032</v>
      </c>
    </row>
    <row r="24" spans="1:5">
      <c r="A24" s="129" t="s">
        <v>468</v>
      </c>
      <c r="B24" s="130" t="s">
        <v>487</v>
      </c>
      <c r="C24" s="130" t="s">
        <v>483</v>
      </c>
      <c r="D24" s="131">
        <v>1</v>
      </c>
      <c r="E24" s="132">
        <f>VLOOKUP(B24,'BD Materiales'!$A$2:$C$4993,2)*D24</f>
        <v>9.032</v>
      </c>
    </row>
    <row r="25" spans="1:5">
      <c r="A25" s="129" t="s">
        <v>468</v>
      </c>
      <c r="B25" s="130" t="s">
        <v>487</v>
      </c>
      <c r="C25" s="130" t="s">
        <v>483</v>
      </c>
      <c r="D25" s="131">
        <v>1</v>
      </c>
      <c r="E25" s="132">
        <f>VLOOKUP(B25,'BD Materiales'!$A$2:$C$4993,2)*D25</f>
        <v>9.032</v>
      </c>
    </row>
    <row r="26" spans="1:5">
      <c r="A26" s="129" t="s">
        <v>468</v>
      </c>
      <c r="B26" s="130" t="s">
        <v>487</v>
      </c>
      <c r="C26" s="130" t="s">
        <v>483</v>
      </c>
      <c r="D26" s="131">
        <v>1</v>
      </c>
      <c r="E26" s="132">
        <f>VLOOKUP(B26,'BD Materiales'!$A$2:$C$4993,2)*D26</f>
        <v>9.032</v>
      </c>
    </row>
    <row r="27" spans="1:5">
      <c r="A27" s="129" t="s">
        <v>468</v>
      </c>
      <c r="B27" s="130" t="s">
        <v>487</v>
      </c>
      <c r="C27" s="130" t="s">
        <v>483</v>
      </c>
      <c r="D27" s="131">
        <v>1</v>
      </c>
      <c r="E27" s="132">
        <f>VLOOKUP(B27,'BD Materiales'!$A$2:$C$4993,2)*D27</f>
        <v>9.032</v>
      </c>
    </row>
    <row r="28" spans="1:5">
      <c r="A28" s="129" t="s">
        <v>468</v>
      </c>
      <c r="B28" s="130" t="s">
        <v>487</v>
      </c>
      <c r="C28" s="130" t="s">
        <v>483</v>
      </c>
      <c r="D28" s="131">
        <v>1</v>
      </c>
      <c r="E28" s="132">
        <f>VLOOKUP(B28,'BD Materiales'!$A$2:$C$4993,2)*D28</f>
        <v>9.032</v>
      </c>
    </row>
    <row r="29" spans="1:5">
      <c r="A29" s="129" t="s">
        <v>468</v>
      </c>
      <c r="B29" s="130" t="s">
        <v>487</v>
      </c>
      <c r="C29" s="130" t="s">
        <v>483</v>
      </c>
      <c r="D29" s="131">
        <v>1</v>
      </c>
      <c r="E29" s="132">
        <f>VLOOKUP(B29,'BD Materiales'!$A$2:$C$4993,2)*D29</f>
        <v>9.032</v>
      </c>
    </row>
    <row r="30" spans="1:5">
      <c r="A30" s="129" t="s">
        <v>468</v>
      </c>
      <c r="B30" s="130" t="s">
        <v>492</v>
      </c>
      <c r="C30" s="130" t="s">
        <v>483</v>
      </c>
      <c r="D30" s="131">
        <v>1</v>
      </c>
      <c r="E30" s="132">
        <f>VLOOKUP(B30,'BD Materiales'!$A$2:$C$4993,2)*D30</f>
        <v>3.5229999999999997</v>
      </c>
    </row>
    <row r="31" spans="1:5">
      <c r="A31" s="129" t="s">
        <v>468</v>
      </c>
      <c r="B31" s="130" t="s">
        <v>492</v>
      </c>
      <c r="C31" s="130" t="s">
        <v>483</v>
      </c>
      <c r="D31" s="131">
        <v>1</v>
      </c>
      <c r="E31" s="132">
        <f>VLOOKUP(B31,'BD Materiales'!$A$2:$C$4993,2)*D31</f>
        <v>3.5229999999999997</v>
      </c>
    </row>
    <row r="32" spans="1:5">
      <c r="A32" s="129" t="s">
        <v>468</v>
      </c>
      <c r="B32" s="130" t="s">
        <v>492</v>
      </c>
      <c r="C32" s="130" t="s">
        <v>483</v>
      </c>
      <c r="D32" s="131">
        <v>1</v>
      </c>
      <c r="E32" s="132">
        <f>VLOOKUP(B32,'BD Materiales'!$A$2:$C$4993,2)*D32</f>
        <v>3.5229999999999997</v>
      </c>
    </row>
    <row r="33" spans="1:5">
      <c r="A33" s="129" t="s">
        <v>468</v>
      </c>
      <c r="B33" s="130" t="s">
        <v>492</v>
      </c>
      <c r="C33" s="130" t="s">
        <v>483</v>
      </c>
      <c r="D33" s="131">
        <v>1</v>
      </c>
      <c r="E33" s="132">
        <f>VLOOKUP(B33,'BD Materiales'!$A$2:$C$4993,2)*D33</f>
        <v>3.5229999999999997</v>
      </c>
    </row>
    <row r="34" spans="1:5">
      <c r="A34" s="129" t="s">
        <v>468</v>
      </c>
      <c r="B34" s="130" t="s">
        <v>492</v>
      </c>
      <c r="C34" s="130" t="s">
        <v>483</v>
      </c>
      <c r="D34" s="131">
        <v>1</v>
      </c>
      <c r="E34" s="132">
        <f>VLOOKUP(B34,'BD Materiales'!$A$2:$C$4993,2)*D34</f>
        <v>3.5229999999999997</v>
      </c>
    </row>
    <row r="35" spans="1:5">
      <c r="A35" s="129" t="s">
        <v>472</v>
      </c>
      <c r="B35" s="130" t="s">
        <v>493</v>
      </c>
      <c r="C35" s="130" t="s">
        <v>494</v>
      </c>
      <c r="D35" s="132">
        <v>0.2</v>
      </c>
      <c r="E35" s="132">
        <f>VLOOKUP(B35,'BD Materiales'!$A$2:$C$4993,2)*D35</f>
        <v>1.22</v>
      </c>
    </row>
    <row r="36" spans="1:5">
      <c r="A36" s="129" t="s">
        <v>472</v>
      </c>
      <c r="B36" s="130" t="s">
        <v>495</v>
      </c>
      <c r="C36" s="130" t="s">
        <v>494</v>
      </c>
      <c r="D36" s="132">
        <v>0.35</v>
      </c>
      <c r="E36" s="132">
        <f>VLOOKUP(B36,'BD Materiales'!$A$2:$C$4993,2)*D36</f>
        <v>4.2748687664041993</v>
      </c>
    </row>
    <row r="37" spans="1:5">
      <c r="A37" s="129" t="s">
        <v>472</v>
      </c>
      <c r="B37" s="130" t="s">
        <v>495</v>
      </c>
      <c r="C37" s="130" t="s">
        <v>494</v>
      </c>
      <c r="D37" s="132">
        <v>14.4</v>
      </c>
      <c r="E37" s="132">
        <f>VLOOKUP(B37,'BD Materiales'!$A$2:$C$4993,2)*D37</f>
        <v>175.8803149606299</v>
      </c>
    </row>
    <row r="38" spans="1:5">
      <c r="A38" s="129" t="s">
        <v>472</v>
      </c>
      <c r="B38" s="130" t="s">
        <v>496</v>
      </c>
      <c r="C38" s="130" t="s">
        <v>480</v>
      </c>
      <c r="D38" s="132">
        <v>0.08</v>
      </c>
      <c r="E38" s="132">
        <f>VLOOKUP(B38,'BD Materiales'!$A$2:$C$4993,2)*D38</f>
        <v>3.988</v>
      </c>
    </row>
    <row r="39" spans="1:5">
      <c r="A39" s="129" t="s">
        <v>472</v>
      </c>
      <c r="B39" s="130" t="s">
        <v>497</v>
      </c>
      <c r="C39" s="130" t="s">
        <v>480</v>
      </c>
      <c r="D39" s="132">
        <v>5.95</v>
      </c>
      <c r="E39" s="132">
        <f>VLOOKUP(B39,'BD Materiales'!$A$2:$C$4993,2)*D39</f>
        <v>292.38300000000004</v>
      </c>
    </row>
    <row r="40" spans="1:5">
      <c r="A40" s="129" t="s">
        <v>472</v>
      </c>
      <c r="B40" s="130" t="s">
        <v>493</v>
      </c>
      <c r="C40" s="130" t="s">
        <v>494</v>
      </c>
      <c r="D40" s="132">
        <v>16.8</v>
      </c>
      <c r="E40" s="132">
        <f>VLOOKUP(B40,'BD Materiales'!$A$2:$C$4993,2)*D40</f>
        <v>102.48</v>
      </c>
    </row>
    <row r="41" spans="1:5">
      <c r="A41" s="129" t="s">
        <v>472</v>
      </c>
      <c r="B41" s="130" t="s">
        <v>498</v>
      </c>
      <c r="C41" s="130" t="s">
        <v>483</v>
      </c>
      <c r="D41" s="132">
        <v>14.4</v>
      </c>
      <c r="E41" s="132">
        <f>VLOOKUP(B41,'BD Materiales'!$A$2:$C$4993,2)*D41</f>
        <v>36.431999999999995</v>
      </c>
    </row>
    <row r="42" spans="1:5">
      <c r="A42" s="129" t="s">
        <v>472</v>
      </c>
      <c r="B42" s="130" t="s">
        <v>499</v>
      </c>
      <c r="C42" s="130" t="s">
        <v>483</v>
      </c>
      <c r="D42" s="132">
        <v>1.5</v>
      </c>
      <c r="E42" s="132">
        <f>VLOOKUP(B42,'BD Materiales'!$A$2:$C$4993,2)*D42</f>
        <v>6.0749999999999993</v>
      </c>
    </row>
    <row r="43" spans="1:5">
      <c r="A43" s="129" t="s">
        <v>472</v>
      </c>
      <c r="B43" s="130" t="s">
        <v>499</v>
      </c>
      <c r="C43" s="130" t="s">
        <v>483</v>
      </c>
      <c r="D43" s="132">
        <v>0.32</v>
      </c>
      <c r="E43" s="132">
        <f>VLOOKUP(B43,'BD Materiales'!$A$2:$C$4993,2)*D43</f>
        <v>1.296</v>
      </c>
    </row>
    <row r="44" spans="1:5">
      <c r="A44" s="129" t="s">
        <v>472</v>
      </c>
      <c r="B44" s="130" t="s">
        <v>499</v>
      </c>
      <c r="C44" s="130" t="s">
        <v>483</v>
      </c>
      <c r="D44" s="132">
        <v>14.4</v>
      </c>
      <c r="E44" s="132">
        <f>VLOOKUP(B44,'BD Materiales'!$A$2:$C$4993,2)*D44</f>
        <v>58.32</v>
      </c>
    </row>
    <row r="45" spans="1:5">
      <c r="A45" s="129" t="s">
        <v>472</v>
      </c>
      <c r="B45" s="130" t="s">
        <v>500</v>
      </c>
      <c r="C45" s="130" t="s">
        <v>483</v>
      </c>
      <c r="D45" s="132">
        <v>299.2</v>
      </c>
      <c r="E45" s="132">
        <f>VLOOKUP(B45,'BD Materiales'!$A$2:$C$4993,2)*D45</f>
        <v>26.927999999999997</v>
      </c>
    </row>
    <row r="46" spans="1:5">
      <c r="A46" s="129" t="s">
        <v>472</v>
      </c>
      <c r="B46" s="130" t="s">
        <v>501</v>
      </c>
      <c r="C46" s="130" t="s">
        <v>483</v>
      </c>
      <c r="D46" s="132">
        <v>979.2</v>
      </c>
      <c r="E46" s="132">
        <f>VLOOKUP(B46,'BD Materiales'!$A$2:$C$4993,2)*D46</f>
        <v>29.376000000000001</v>
      </c>
    </row>
    <row r="47" spans="1:5">
      <c r="A47" s="129" t="s">
        <v>473</v>
      </c>
      <c r="B47" s="130" t="s">
        <v>502</v>
      </c>
      <c r="C47" s="130" t="s">
        <v>480</v>
      </c>
      <c r="D47" s="132">
        <v>0.63</v>
      </c>
      <c r="E47" s="132">
        <f>VLOOKUP(B47,'BD Materiales'!$A$2:$C$4993,2)*D47</f>
        <v>47.1051</v>
      </c>
    </row>
    <row r="48" spans="1:5">
      <c r="A48" s="129" t="s">
        <v>473</v>
      </c>
      <c r="B48" s="130" t="s">
        <v>495</v>
      </c>
      <c r="C48" s="130" t="s">
        <v>494</v>
      </c>
      <c r="D48" s="132">
        <v>48</v>
      </c>
      <c r="E48" s="132">
        <f>VLOOKUP(B48,'BD Materiales'!$A$2:$C$4993,2)*D48</f>
        <v>586.26771653543301</v>
      </c>
    </row>
    <row r="49" spans="1:5">
      <c r="A49" s="129" t="s">
        <v>473</v>
      </c>
      <c r="B49" s="130" t="s">
        <v>495</v>
      </c>
      <c r="C49" s="130" t="s">
        <v>494</v>
      </c>
      <c r="D49" s="132">
        <v>4</v>
      </c>
      <c r="E49" s="132">
        <f>VLOOKUP(B49,'BD Materiales'!$A$2:$C$4993,2)*D49</f>
        <v>48.85564304461942</v>
      </c>
    </row>
    <row r="50" spans="1:5">
      <c r="A50" s="129" t="s">
        <v>473</v>
      </c>
      <c r="B50" s="130" t="s">
        <v>493</v>
      </c>
      <c r="C50" s="130" t="s">
        <v>494</v>
      </c>
      <c r="D50" s="132">
        <v>55.2</v>
      </c>
      <c r="E50" s="132">
        <f>VLOOKUP(B50,'BD Materiales'!$A$2:$C$4993,2)*D50</f>
        <v>336.71999999999997</v>
      </c>
    </row>
    <row r="51" spans="1:5">
      <c r="A51" s="129" t="s">
        <v>473</v>
      </c>
      <c r="B51" s="130" t="s">
        <v>503</v>
      </c>
      <c r="C51" s="130" t="s">
        <v>483</v>
      </c>
      <c r="D51" s="132">
        <v>48</v>
      </c>
      <c r="E51" s="132">
        <f>VLOOKUP(B51,'BD Materiales'!$A$2:$C$4993,2)*D51</f>
        <v>242.88</v>
      </c>
    </row>
    <row r="52" spans="1:5">
      <c r="A52" s="129" t="s">
        <v>473</v>
      </c>
      <c r="B52" s="130" t="s">
        <v>503</v>
      </c>
      <c r="C52" s="130" t="s">
        <v>483</v>
      </c>
      <c r="D52" s="132">
        <v>4</v>
      </c>
      <c r="E52" s="132">
        <f>VLOOKUP(B52,'BD Materiales'!$A$2:$C$4993,2)*D52</f>
        <v>20.239999999999998</v>
      </c>
    </row>
    <row r="53" spans="1:5">
      <c r="A53" s="129" t="s">
        <v>473</v>
      </c>
      <c r="B53" s="130" t="s">
        <v>503</v>
      </c>
      <c r="C53" s="130" t="s">
        <v>483</v>
      </c>
      <c r="D53" s="132">
        <v>4.8</v>
      </c>
      <c r="E53" s="132">
        <f>VLOOKUP(B53,'BD Materiales'!$A$2:$C$4993,2)*D53</f>
        <v>24.287999999999997</v>
      </c>
    </row>
    <row r="54" spans="1:5">
      <c r="A54" s="129" t="s">
        <v>473</v>
      </c>
      <c r="B54" s="130" t="s">
        <v>493</v>
      </c>
      <c r="C54" s="130" t="s">
        <v>494</v>
      </c>
      <c r="D54" s="132">
        <v>48</v>
      </c>
      <c r="E54" s="132">
        <f>VLOOKUP(B54,'BD Materiales'!$A$2:$C$4993,2)*D54</f>
        <v>292.79999999999995</v>
      </c>
    </row>
    <row r="55" spans="1:5">
      <c r="A55" s="129" t="s">
        <v>473</v>
      </c>
      <c r="B55" s="130" t="s">
        <v>497</v>
      </c>
      <c r="C55" s="130" t="s">
        <v>480</v>
      </c>
      <c r="D55" s="132">
        <v>62.4</v>
      </c>
      <c r="E55" s="132">
        <f>VLOOKUP(B55,'BD Materiales'!$A$2:$C$4993,2)*D55</f>
        <v>3066.3359999999998</v>
      </c>
    </row>
    <row r="56" spans="1:5">
      <c r="A56" s="129" t="s">
        <v>473</v>
      </c>
      <c r="B56" s="130" t="s">
        <v>499</v>
      </c>
      <c r="C56" s="130" t="s">
        <v>483</v>
      </c>
      <c r="D56" s="132">
        <v>24</v>
      </c>
      <c r="E56" s="132">
        <f>VLOOKUP(B56,'BD Materiales'!$A$2:$C$4993,2)*D56</f>
        <v>97.199999999999989</v>
      </c>
    </row>
    <row r="57" spans="1:5">
      <c r="A57" s="129" t="s">
        <v>473</v>
      </c>
      <c r="B57" s="130" t="s">
        <v>499</v>
      </c>
      <c r="C57" s="130" t="s">
        <v>483</v>
      </c>
      <c r="D57" s="132">
        <v>4</v>
      </c>
      <c r="E57" s="132">
        <f>VLOOKUP(B57,'BD Materiales'!$A$2:$C$4993,2)*D57</f>
        <v>16.2</v>
      </c>
    </row>
    <row r="58" spans="1:5">
      <c r="A58" s="129" t="s">
        <v>473</v>
      </c>
      <c r="B58" s="130" t="s">
        <v>499</v>
      </c>
      <c r="C58" s="130" t="s">
        <v>483</v>
      </c>
      <c r="D58" s="132">
        <v>4.8</v>
      </c>
      <c r="E58" s="132">
        <f>VLOOKUP(B58,'BD Materiales'!$A$2:$C$4993,2)*D58</f>
        <v>19.439999999999998</v>
      </c>
    </row>
    <row r="59" spans="1:5">
      <c r="A59" s="129" t="s">
        <v>470</v>
      </c>
      <c r="B59" s="130" t="s">
        <v>504</v>
      </c>
      <c r="C59" s="130" t="s">
        <v>483</v>
      </c>
      <c r="D59" s="131">
        <v>2</v>
      </c>
      <c r="E59" s="132">
        <f>VLOOKUP(B59,'BD Materiales'!$A$2:$C$4993,2)*D59</f>
        <v>48</v>
      </c>
    </row>
    <row r="60" spans="1:5">
      <c r="A60" s="129" t="s">
        <v>470</v>
      </c>
      <c r="B60" s="130" t="s">
        <v>505</v>
      </c>
      <c r="C60" s="130" t="s">
        <v>483</v>
      </c>
      <c r="D60" s="131">
        <v>1</v>
      </c>
      <c r="E60" s="132">
        <f>VLOOKUP(B60,'BD Materiales'!$A$2:$C$4993,2)*D60</f>
        <v>24</v>
      </c>
    </row>
    <row r="61" spans="1:5">
      <c r="A61" s="129" t="s">
        <v>470</v>
      </c>
      <c r="B61" s="130" t="s">
        <v>504</v>
      </c>
      <c r="C61" s="130" t="s">
        <v>483</v>
      </c>
      <c r="D61" s="131">
        <v>1</v>
      </c>
      <c r="E61" s="132">
        <f>VLOOKUP(B61,'BD Materiales'!$A$2:$C$4993,2)*D61</f>
        <v>24</v>
      </c>
    </row>
    <row r="62" spans="1:5">
      <c r="A62" s="129" t="s">
        <v>470</v>
      </c>
      <c r="B62" s="130" t="s">
        <v>506</v>
      </c>
      <c r="C62" s="130" t="s">
        <v>483</v>
      </c>
      <c r="D62" s="131">
        <v>1</v>
      </c>
      <c r="E62" s="132">
        <f>VLOOKUP(B62,'BD Materiales'!$A$2:$C$4993,2)*D62</f>
        <v>48</v>
      </c>
    </row>
    <row r="63" spans="1:5">
      <c r="A63" s="129" t="s">
        <v>470</v>
      </c>
      <c r="B63" s="130" t="s">
        <v>507</v>
      </c>
      <c r="C63" s="130" t="s">
        <v>483</v>
      </c>
      <c r="D63" s="131">
        <v>1</v>
      </c>
      <c r="E63" s="132">
        <f>VLOOKUP(B63,'BD Materiales'!$A$2:$C$4993,2)*D63</f>
        <v>48</v>
      </c>
    </row>
    <row r="64" spans="1:5">
      <c r="A64" s="129" t="s">
        <v>470</v>
      </c>
      <c r="B64" s="130" t="s">
        <v>508</v>
      </c>
      <c r="C64" s="130" t="s">
        <v>483</v>
      </c>
      <c r="D64" s="131">
        <v>1</v>
      </c>
      <c r="E64" s="132">
        <f>VLOOKUP(B64,'BD Materiales'!$A$2:$C$4993,2)*D64</f>
        <v>280</v>
      </c>
    </row>
    <row r="65" spans="1:5">
      <c r="A65" s="129" t="s">
        <v>470</v>
      </c>
      <c r="B65" s="130" t="s">
        <v>509</v>
      </c>
      <c r="C65" s="130" t="s">
        <v>483</v>
      </c>
      <c r="D65" s="131">
        <v>1</v>
      </c>
      <c r="E65" s="132">
        <f>VLOOKUP(B65,'BD Materiales'!$A$2:$C$4993,2)*D65</f>
        <v>260</v>
      </c>
    </row>
    <row r="66" spans="1:5">
      <c r="A66" s="129" t="s">
        <v>470</v>
      </c>
      <c r="B66" s="130" t="s">
        <v>510</v>
      </c>
      <c r="C66" s="130" t="s">
        <v>483</v>
      </c>
      <c r="D66" s="131">
        <v>1</v>
      </c>
      <c r="E66" s="132">
        <f>VLOOKUP(B66,'BD Materiales'!$A$2:$C$4993,2)*D66</f>
        <v>260</v>
      </c>
    </row>
    <row r="67" spans="1:5">
      <c r="A67" s="129" t="s">
        <v>470</v>
      </c>
      <c r="B67" s="130" t="s">
        <v>509</v>
      </c>
      <c r="C67" s="130" t="s">
        <v>483</v>
      </c>
      <c r="D67" s="131">
        <v>2</v>
      </c>
      <c r="E67" s="132">
        <f>VLOOKUP(B67,'BD Materiales'!$A$2:$C$4993,2)*D67</f>
        <v>520</v>
      </c>
    </row>
    <row r="68" spans="1:5">
      <c r="A68" s="129" t="s">
        <v>470</v>
      </c>
      <c r="B68" s="130" t="s">
        <v>508</v>
      </c>
      <c r="C68" s="130" t="s">
        <v>483</v>
      </c>
      <c r="D68" s="131">
        <v>1</v>
      </c>
      <c r="E68" s="132">
        <f>VLOOKUP(B68,'BD Materiales'!$A$2:$C$4993,2)*D68</f>
        <v>280</v>
      </c>
    </row>
    <row r="69" spans="1:5">
      <c r="A69" s="129" t="s">
        <v>470</v>
      </c>
      <c r="B69" s="130" t="s">
        <v>511</v>
      </c>
      <c r="C69" s="130" t="s">
        <v>483</v>
      </c>
      <c r="D69" s="131">
        <v>1</v>
      </c>
      <c r="E69" s="132">
        <f>VLOOKUP(B69,'BD Materiales'!$A$2:$C$4993,2)*D69</f>
        <v>48</v>
      </c>
    </row>
    <row r="70" spans="1:5">
      <c r="A70" s="129" t="s">
        <v>470</v>
      </c>
      <c r="B70" s="130" t="s">
        <v>512</v>
      </c>
      <c r="C70" s="130" t="s">
        <v>483</v>
      </c>
      <c r="D70" s="131">
        <v>1</v>
      </c>
      <c r="E70" s="132">
        <f>VLOOKUP(B70,'BD Materiales'!$A$2:$C$4993,2)*D70</f>
        <v>48</v>
      </c>
    </row>
    <row r="71" spans="1:5">
      <c r="A71" s="129" t="s">
        <v>470</v>
      </c>
      <c r="B71" s="130" t="s">
        <v>513</v>
      </c>
      <c r="C71" s="130" t="s">
        <v>483</v>
      </c>
      <c r="D71" s="131">
        <v>2</v>
      </c>
      <c r="E71" s="132">
        <f>VLOOKUP(B71,'BD Materiales'!$A$2:$C$4993,2)*D71</f>
        <v>96</v>
      </c>
    </row>
    <row r="72" spans="1:5">
      <c r="A72" s="129" t="s">
        <v>470</v>
      </c>
      <c r="B72" s="130" t="s">
        <v>514</v>
      </c>
      <c r="C72" s="130" t="s">
        <v>483</v>
      </c>
      <c r="D72" s="131">
        <v>2</v>
      </c>
      <c r="E72" s="132">
        <f>VLOOKUP(B72,'BD Materiales'!$A$2:$C$4993,2)*D72</f>
        <v>6</v>
      </c>
    </row>
    <row r="73" spans="1:5">
      <c r="A73" s="129" t="s">
        <v>470</v>
      </c>
      <c r="B73" s="130" t="s">
        <v>515</v>
      </c>
      <c r="C73" s="130" t="s">
        <v>483</v>
      </c>
      <c r="D73" s="131">
        <v>2</v>
      </c>
      <c r="E73" s="132">
        <f>VLOOKUP(B73,'BD Materiales'!$A$2:$C$4993,2)*D73</f>
        <v>140</v>
      </c>
    </row>
    <row r="74" spans="1:5">
      <c r="A74" s="129" t="s">
        <v>470</v>
      </c>
      <c r="B74" s="130" t="s">
        <v>516</v>
      </c>
      <c r="C74" s="130" t="s">
        <v>483</v>
      </c>
      <c r="D74" s="131">
        <v>2</v>
      </c>
      <c r="E74" s="132">
        <f>VLOOKUP(B74,'BD Materiales'!$A$2:$C$4993,2)*D74</f>
        <v>622</v>
      </c>
    </row>
    <row r="75" spans="1:5">
      <c r="A75" s="129" t="s">
        <v>470</v>
      </c>
      <c r="B75" s="130" t="s">
        <v>517</v>
      </c>
      <c r="C75" s="130" t="s">
        <v>483</v>
      </c>
      <c r="D75" s="131">
        <v>1</v>
      </c>
      <c r="E75" s="132">
        <f>VLOOKUP(B75,'BD Materiales'!$A$2:$C$4993,2)*D75</f>
        <v>54</v>
      </c>
    </row>
    <row r="76" spans="1:5">
      <c r="A76" s="129" t="s">
        <v>470</v>
      </c>
      <c r="B76" s="130" t="s">
        <v>518</v>
      </c>
      <c r="C76" s="130" t="s">
        <v>483</v>
      </c>
      <c r="D76" s="131">
        <v>1</v>
      </c>
      <c r="E76" s="132">
        <f>VLOOKUP(B76,'BD Materiales'!$A$2:$C$4993,2)*D76</f>
        <v>48</v>
      </c>
    </row>
    <row r="77" spans="1:5">
      <c r="A77" s="129" t="s">
        <v>470</v>
      </c>
      <c r="B77" s="130" t="s">
        <v>519</v>
      </c>
      <c r="C77" s="130" t="s">
        <v>483</v>
      </c>
      <c r="D77" s="131">
        <v>1</v>
      </c>
      <c r="E77" s="132">
        <f>VLOOKUP(B77,'BD Materiales'!$A$2:$C$4993,2)*D77</f>
        <v>60</v>
      </c>
    </row>
    <row r="78" spans="1:5">
      <c r="A78" s="129" t="s">
        <v>470</v>
      </c>
      <c r="B78" s="130" t="s">
        <v>520</v>
      </c>
      <c r="C78" s="130" t="s">
        <v>483</v>
      </c>
      <c r="D78" s="131">
        <v>6</v>
      </c>
      <c r="E78" s="132">
        <f>VLOOKUP(B78,'BD Materiales'!$A$2:$C$4993,2)*D78</f>
        <v>150</v>
      </c>
    </row>
    <row r="79" spans="1:5">
      <c r="A79" s="129" t="s">
        <v>470</v>
      </c>
      <c r="B79" s="130" t="s">
        <v>521</v>
      </c>
      <c r="C79" s="130" t="s">
        <v>483</v>
      </c>
      <c r="D79" s="131">
        <v>14</v>
      </c>
      <c r="E79" s="132">
        <f>VLOOKUP(B79,'BD Materiales'!$A$2:$C$4993,2)*D79</f>
        <v>168</v>
      </c>
    </row>
    <row r="80" spans="1:5">
      <c r="A80" s="129" t="s">
        <v>470</v>
      </c>
      <c r="B80" s="130" t="s">
        <v>522</v>
      </c>
      <c r="C80" s="130" t="s">
        <v>483</v>
      </c>
      <c r="D80" s="131">
        <v>6</v>
      </c>
      <c r="E80" s="132">
        <f>VLOOKUP(B80,'BD Materiales'!$A$2:$C$4993,2)*D80</f>
        <v>60</v>
      </c>
    </row>
    <row r="81" spans="1:5">
      <c r="A81" s="129" t="s">
        <v>470</v>
      </c>
      <c r="B81" s="130" t="s">
        <v>523</v>
      </c>
      <c r="C81" s="130" t="s">
        <v>483</v>
      </c>
      <c r="D81" s="131">
        <v>1</v>
      </c>
      <c r="E81" s="132">
        <f>VLOOKUP(B81,'BD Materiales'!$A$2:$C$4993,2)*D81</f>
        <v>27</v>
      </c>
    </row>
    <row r="82" spans="1:5">
      <c r="A82" s="129" t="s">
        <v>470</v>
      </c>
      <c r="B82" s="130" t="s">
        <v>524</v>
      </c>
      <c r="C82" s="130" t="s">
        <v>483</v>
      </c>
      <c r="D82" s="131">
        <v>1</v>
      </c>
      <c r="E82" s="132">
        <f>VLOOKUP(B82,'BD Materiales'!$A$2:$C$4993,2)*D82</f>
        <v>35</v>
      </c>
    </row>
    <row r="83" spans="1:5">
      <c r="A83" s="129" t="s">
        <v>475</v>
      </c>
      <c r="B83" s="130" t="s">
        <v>525</v>
      </c>
      <c r="C83" s="130" t="s">
        <v>483</v>
      </c>
      <c r="D83" s="133">
        <v>6</v>
      </c>
      <c r="E83" s="132">
        <f>VLOOKUP(B83,'BD Materiales'!$A$2:$C$4993,2)*D83</f>
        <v>67.739999999999995</v>
      </c>
    </row>
    <row r="84" spans="1:5">
      <c r="A84" s="129" t="s">
        <v>475</v>
      </c>
      <c r="B84" s="130" t="s">
        <v>526</v>
      </c>
      <c r="C84" s="130" t="s">
        <v>483</v>
      </c>
      <c r="D84" s="133">
        <v>22</v>
      </c>
      <c r="E84" s="132">
        <f>VLOOKUP(B84,'BD Materiales'!$A$2:$C$4993,2)*D84</f>
        <v>621.72</v>
      </c>
    </row>
    <row r="85" spans="1:5">
      <c r="A85" s="129" t="s">
        <v>475</v>
      </c>
      <c r="B85" s="130" t="s">
        <v>527</v>
      </c>
      <c r="C85" s="130" t="s">
        <v>483</v>
      </c>
      <c r="D85" s="133">
        <v>6</v>
      </c>
      <c r="E85" s="132">
        <f>VLOOKUP(B85,'BD Materiales'!$A$2:$C$4993,2)*D85</f>
        <v>255.29999999999998</v>
      </c>
    </row>
    <row r="86" spans="1:5">
      <c r="A86" s="129" t="s">
        <v>475</v>
      </c>
      <c r="B86" s="130" t="s">
        <v>528</v>
      </c>
      <c r="C86" s="130" t="s">
        <v>483</v>
      </c>
      <c r="D86" s="133">
        <v>10</v>
      </c>
      <c r="E86" s="132">
        <f>VLOOKUP(B86,'BD Materiales'!$A$2:$C$4993,2)*D86</f>
        <v>112.89999999999999</v>
      </c>
    </row>
    <row r="87" spans="1:5">
      <c r="A87" s="129" t="s">
        <v>475</v>
      </c>
      <c r="B87" s="130" t="s">
        <v>529</v>
      </c>
      <c r="C87" s="130" t="s">
        <v>483</v>
      </c>
      <c r="D87" s="133">
        <v>20</v>
      </c>
      <c r="E87" s="132">
        <f>VLOOKUP(B87,'BD Materiales'!$A$2:$C$4993,2)*D87</f>
        <v>108.80000000000001</v>
      </c>
    </row>
    <row r="88" spans="1:5">
      <c r="A88" s="129" t="s">
        <v>475</v>
      </c>
      <c r="B88" s="130" t="s">
        <v>530</v>
      </c>
      <c r="C88" s="130" t="s">
        <v>483</v>
      </c>
      <c r="D88" s="133">
        <v>60</v>
      </c>
      <c r="E88" s="132">
        <f>VLOOKUP(B88,'BD Materiales'!$A$2:$C$4993,2)*D88</f>
        <v>243</v>
      </c>
    </row>
    <row r="89" spans="1:5">
      <c r="A89" s="129" t="s">
        <v>475</v>
      </c>
      <c r="B89" s="130" t="s">
        <v>531</v>
      </c>
      <c r="C89" s="130" t="s">
        <v>483</v>
      </c>
      <c r="D89" s="133">
        <v>2</v>
      </c>
      <c r="E89" s="132">
        <f>VLOOKUP(B89,'BD Materiales'!$A$2:$C$4993,2)*D89</f>
        <v>20</v>
      </c>
    </row>
    <row r="90" spans="1:5">
      <c r="A90" s="129" t="s">
        <v>475</v>
      </c>
      <c r="B90" s="130" t="s">
        <v>532</v>
      </c>
      <c r="C90" s="130" t="s">
        <v>483</v>
      </c>
      <c r="D90" s="133">
        <v>2</v>
      </c>
      <c r="E90" s="132">
        <f>VLOOKUP(B90,'BD Materiales'!$A$2:$C$4993,2)*D90</f>
        <v>7.8</v>
      </c>
    </row>
    <row r="91" spans="1:5">
      <c r="A91" s="129" t="s">
        <v>475</v>
      </c>
      <c r="B91" s="130" t="s">
        <v>533</v>
      </c>
      <c r="C91" s="130" t="s">
        <v>483</v>
      </c>
      <c r="D91" s="133">
        <v>2</v>
      </c>
      <c r="E91" s="132">
        <f>VLOOKUP(B91,'BD Materiales'!$A$2:$C$4993,2)*D91</f>
        <v>82</v>
      </c>
    </row>
    <row r="92" spans="1:5">
      <c r="A92" s="129" t="s">
        <v>475</v>
      </c>
      <c r="B92" s="130" t="s">
        <v>534</v>
      </c>
      <c r="C92" s="130" t="s">
        <v>483</v>
      </c>
      <c r="D92" s="133">
        <v>8</v>
      </c>
      <c r="E92" s="132">
        <f>VLOOKUP(B92,'BD Materiales'!$A$2:$C$4993,2)*D92</f>
        <v>129.6</v>
      </c>
    </row>
    <row r="93" spans="1:5">
      <c r="A93" s="129" t="s">
        <v>475</v>
      </c>
      <c r="B93" s="130" t="s">
        <v>535</v>
      </c>
      <c r="C93" s="130" t="s">
        <v>483</v>
      </c>
      <c r="D93" s="133">
        <v>7</v>
      </c>
      <c r="E93" s="132">
        <f>VLOOKUP(B93,'BD Materiales'!$A$2:$C$4993,2)*D93</f>
        <v>68.600000000000009</v>
      </c>
    </row>
    <row r="94" spans="1:5">
      <c r="A94" s="129" t="s">
        <v>475</v>
      </c>
      <c r="B94" s="130" t="s">
        <v>536</v>
      </c>
      <c r="C94" s="130" t="s">
        <v>483</v>
      </c>
      <c r="D94" s="133">
        <v>8</v>
      </c>
      <c r="E94" s="132">
        <f>VLOOKUP(B94,'BD Materiales'!$A$2:$C$4993,2)*D94</f>
        <v>49.6</v>
      </c>
    </row>
    <row r="95" spans="1:5">
      <c r="A95" s="129" t="s">
        <v>475</v>
      </c>
      <c r="B95" s="130" t="s">
        <v>537</v>
      </c>
      <c r="C95" s="130" t="s">
        <v>483</v>
      </c>
      <c r="D95" s="133">
        <v>12</v>
      </c>
      <c r="E95" s="132">
        <f>VLOOKUP(B95,'BD Materiales'!$A$2:$C$4993,2)*D95</f>
        <v>15.600000000000001</v>
      </c>
    </row>
    <row r="96" spans="1:5">
      <c r="A96" s="129" t="s">
        <v>475</v>
      </c>
      <c r="B96" s="130" t="s">
        <v>538</v>
      </c>
      <c r="C96" s="130" t="s">
        <v>483</v>
      </c>
      <c r="D96" s="133">
        <v>3</v>
      </c>
      <c r="E96" s="132">
        <f>VLOOKUP(B96,'BD Materiales'!$A$2:$C$4993,2)*D96</f>
        <v>29.099999999999998</v>
      </c>
    </row>
    <row r="97" spans="1:5">
      <c r="A97" s="129" t="s">
        <v>475</v>
      </c>
      <c r="B97" s="130" t="s">
        <v>539</v>
      </c>
      <c r="C97" s="130" t="s">
        <v>483</v>
      </c>
      <c r="D97" s="133">
        <v>3</v>
      </c>
      <c r="E97" s="132">
        <f>VLOOKUP(B97,'BD Materiales'!$A$2:$C$4993,2)*D97</f>
        <v>8.61</v>
      </c>
    </row>
    <row r="98" spans="1:5">
      <c r="A98" s="129" t="s">
        <v>475</v>
      </c>
      <c r="B98" s="130" t="s">
        <v>540</v>
      </c>
      <c r="C98" s="130" t="s">
        <v>483</v>
      </c>
      <c r="D98" s="133">
        <v>4</v>
      </c>
      <c r="E98" s="132">
        <f>VLOOKUP(B98,'BD Materiales'!$A$2:$C$4993,2)*D98</f>
        <v>2.2000000000000002</v>
      </c>
    </row>
    <row r="99" spans="1:5">
      <c r="A99" s="129" t="s">
        <v>475</v>
      </c>
      <c r="B99" s="130" t="s">
        <v>541</v>
      </c>
      <c r="C99" s="130" t="s">
        <v>483</v>
      </c>
      <c r="D99" s="133">
        <v>37</v>
      </c>
      <c r="E99" s="132">
        <f>VLOOKUP(B99,'BD Materiales'!$A$2:$C$4993,2)*D99</f>
        <v>16.650000000000002</v>
      </c>
    </row>
    <row r="100" spans="1:5">
      <c r="A100" s="129" t="s">
        <v>475</v>
      </c>
      <c r="B100" s="130" t="s">
        <v>542</v>
      </c>
      <c r="C100" s="130" t="s">
        <v>483</v>
      </c>
      <c r="D100" s="133">
        <v>37</v>
      </c>
      <c r="E100" s="132">
        <f>VLOOKUP(B100,'BD Materiales'!$A$2:$C$4993,2)*D100</f>
        <v>16.650000000000002</v>
      </c>
    </row>
    <row r="101" spans="1:5">
      <c r="A101" s="129" t="s">
        <v>475</v>
      </c>
      <c r="B101" s="130" t="s">
        <v>543</v>
      </c>
      <c r="C101" s="130" t="s">
        <v>483</v>
      </c>
      <c r="D101" s="133">
        <v>1</v>
      </c>
      <c r="E101" s="132">
        <f>VLOOKUP(B101,'BD Materiales'!$A$2:$C$4993,2)*D101</f>
        <v>5.72</v>
      </c>
    </row>
    <row r="102" spans="1:5">
      <c r="A102" s="129" t="s">
        <v>475</v>
      </c>
      <c r="B102" s="130" t="s">
        <v>544</v>
      </c>
      <c r="C102" s="130" t="s">
        <v>483</v>
      </c>
      <c r="D102" s="133">
        <v>1</v>
      </c>
      <c r="E102" s="132">
        <f>VLOOKUP(B102,'BD Materiales'!$A$2:$C$4993,2)*D102</f>
        <v>5.2</v>
      </c>
    </row>
    <row r="103" spans="1:5">
      <c r="A103" s="129" t="s">
        <v>475</v>
      </c>
      <c r="B103" s="130" t="s">
        <v>545</v>
      </c>
      <c r="C103" s="130" t="s">
        <v>483</v>
      </c>
      <c r="D103" s="133">
        <v>1</v>
      </c>
      <c r="E103" s="132">
        <f>VLOOKUP(B103,'BD Materiales'!$A$2:$C$4993,2)*D103</f>
        <v>10.5</v>
      </c>
    </row>
    <row r="104" spans="1:5">
      <c r="A104" s="129" t="s">
        <v>475</v>
      </c>
      <c r="B104" s="130" t="s">
        <v>546</v>
      </c>
      <c r="C104" s="130" t="s">
        <v>483</v>
      </c>
      <c r="D104" s="133">
        <v>1</v>
      </c>
      <c r="E104" s="132">
        <f>VLOOKUP(B104,'BD Materiales'!$A$2:$C$4993,2)*D104</f>
        <v>1.7</v>
      </c>
    </row>
    <row r="105" spans="1:5">
      <c r="A105" s="129" t="s">
        <v>475</v>
      </c>
      <c r="B105" s="130" t="s">
        <v>547</v>
      </c>
      <c r="C105" s="130" t="s">
        <v>483</v>
      </c>
      <c r="D105" s="133">
        <v>3</v>
      </c>
      <c r="E105" s="132">
        <f>VLOOKUP(B105,'BD Materiales'!$A$2:$C$4993,2)*D105</f>
        <v>0.81</v>
      </c>
    </row>
  </sheetData>
  <sheetProtection algorithmName="SHA-512" hashValue="7EiueeSuIt1m55Q2cG3EatTq+0Sj1jrfPVCKFC0q/id5wk5yFJG/0exaf2b3Z7GiEwa8Qz34y8Q8qrQKET1JgA==" saltValue="ZR2u/b8O8IQ1FC5C1m35lQ==" spinCount="100000" sheet="1" objects="1" scenarios="1"/>
  <autoFilter ref="A1:E1" xr:uid="{00000000-0009-0000-0000-000008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8cd00a-7ed1-45f4-a1d2-11fa5d528c74">
      <Terms xmlns="http://schemas.microsoft.com/office/infopath/2007/PartnerControls"/>
    </lcf76f155ced4ddcb4097134ff3c332f>
    <SharedWithUsers xmlns="b34339ab-555d-41ee-a400-3aa7e74f922f">
      <UserInfo>
        <DisplayName/>
        <AccountId xsi:nil="true"/>
        <AccountType/>
      </UserInfo>
    </SharedWithUsers>
    <TaxCatchAll xmlns="b34339ab-555d-41ee-a400-3aa7e74f92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51584D72037D418DBB71F692B269A1" ma:contentTypeVersion="17" ma:contentTypeDescription="Crear nuevo documento." ma:contentTypeScope="" ma:versionID="d6735dd164c0fa2b8face35e11b1fb32">
  <xsd:schema xmlns:xsd="http://www.w3.org/2001/XMLSchema" xmlns:xs="http://www.w3.org/2001/XMLSchema" xmlns:p="http://schemas.microsoft.com/office/2006/metadata/properties" xmlns:ns2="1f8cd00a-7ed1-45f4-a1d2-11fa5d528c74" xmlns:ns3="b34339ab-555d-41ee-a400-3aa7e74f922f" targetNamespace="http://schemas.microsoft.com/office/2006/metadata/properties" ma:root="true" ma:fieldsID="040beafa686a2e66c59db575c795e951" ns2:_="" ns3:_="">
    <xsd:import namespace="1f8cd00a-7ed1-45f4-a1d2-11fa5d528c74"/>
    <xsd:import namespace="b34339ab-555d-41ee-a400-3aa7e74f92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cd00a-7ed1-45f4-a1d2-11fa5d528c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2cdfcee-ca2d-46b2-8159-5b17d2d80c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4339ab-555d-41ee-a400-3aa7e74f922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f156b55-9fdd-4f48-9d45-01a05c4d6907}" ma:internalName="TaxCatchAll" ma:showField="CatchAllData" ma:web="b34339ab-555d-41ee-a400-3aa7e74f9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F387C7-FEEB-407F-954C-DC75580D3E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51D4C2-28C2-4AB7-8C40-F629313B367B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f8cd00a-7ed1-45f4-a1d2-11fa5d528c74"/>
    <ds:schemaRef ds:uri="b34339ab-555d-41ee-a400-3aa7e74f922f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3C28E48-7743-4EC3-AA3D-A9DBBC678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8cd00a-7ed1-45f4-a1d2-11fa5d528c74"/>
    <ds:schemaRef ds:uri="b34339ab-555d-41ee-a400-3aa7e74f9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30</vt:i4>
      </vt:variant>
    </vt:vector>
  </HeadingPairs>
  <TitlesOfParts>
    <vt:vector size="45" baseType="lpstr">
      <vt:lpstr>PRESENTACIÓN</vt:lpstr>
      <vt:lpstr>Inicio</vt:lpstr>
      <vt:lpstr>Indices</vt:lpstr>
      <vt:lpstr>Costo Tanque</vt:lpstr>
      <vt:lpstr>Factores</vt:lpstr>
      <vt:lpstr>Regresiones</vt:lpstr>
      <vt:lpstr>BD Precios</vt:lpstr>
      <vt:lpstr>Peso por Estructura</vt:lpstr>
      <vt:lpstr>Despiece</vt:lpstr>
      <vt:lpstr>BD Materiales</vt:lpstr>
      <vt:lpstr>COSTA CARIBE</vt:lpstr>
      <vt:lpstr>MAGDALENA MEDIO</vt:lpstr>
      <vt:lpstr>CENTRO OCCIDENTE</vt:lpstr>
      <vt:lpstr>SUR</vt:lpstr>
      <vt:lpstr>LLANOS - NARIÑO</vt:lpstr>
      <vt:lpstr>Capacidad</vt:lpstr>
      <vt:lpstr>Diametro</vt:lpstr>
      <vt:lpstr>fac_Arancel</vt:lpstr>
      <vt:lpstr>fac_iAcero</vt:lpstr>
      <vt:lpstr>fac_iInstControl</vt:lpstr>
      <vt:lpstr>fac_imprevistos</vt:lpstr>
      <vt:lpstr>fac_iObraCivil</vt:lpstr>
      <vt:lpstr>fac_iva</vt:lpstr>
      <vt:lpstr>fac_longitud</vt:lpstr>
      <vt:lpstr>fac_mano_obra</vt:lpstr>
      <vt:lpstr>fac_regionalizacion</vt:lpstr>
      <vt:lpstr>fac_utilidad</vt:lpstr>
      <vt:lpstr>Fecha</vt:lpstr>
      <vt:lpstr>GLP</vt:lpstr>
      <vt:lpstr>iAcero_base</vt:lpstr>
      <vt:lpstr>iAcero_Calculo</vt:lpstr>
      <vt:lpstr>iInstControl_base</vt:lpstr>
      <vt:lpstr>iInstControl_Calculo</vt:lpstr>
      <vt:lpstr>iObraCivil_base</vt:lpstr>
      <vt:lpstr>iObraCivil_Calculo</vt:lpstr>
      <vt:lpstr>ipc</vt:lpstr>
      <vt:lpstr>ipc_base</vt:lpstr>
      <vt:lpstr>long_base</vt:lpstr>
      <vt:lpstr>Longitud</vt:lpstr>
      <vt:lpstr>Pilotes</vt:lpstr>
      <vt:lpstr>Region</vt:lpstr>
      <vt:lpstr>trm_base</vt:lpstr>
      <vt:lpstr>trm_calculo</vt:lpstr>
      <vt:lpstr>trm_ref</vt:lpstr>
      <vt:lpstr>Ubicacion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ITAPC0299</dc:creator>
  <cp:keywords/>
  <dc:description/>
  <cp:lastModifiedBy>Luis Carlos Romero Romero</cp:lastModifiedBy>
  <cp:revision>2</cp:revision>
  <dcterms:created xsi:type="dcterms:W3CDTF">2019-05-22T21:35:49Z</dcterms:created>
  <dcterms:modified xsi:type="dcterms:W3CDTF">2026-07-01T15:21:56Z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0x0101009151584D72037D418DBB71F692B269A1</vt:lpwstr>
  </property>
  <property fmtid="{D5CDD505-2E9C-101B-9397-08002B2CF9AE}" pid="9" name="MediaServiceImageTags">
    <vt:lpwstr/>
  </property>
  <property fmtid="{D5CDD505-2E9C-101B-9397-08002B2CF9AE}" pid="10" name="Order">
    <vt:r8>3192800</vt:r8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xd_Signature">
    <vt:bool>false</vt:bool>
  </property>
  <property fmtid="{D5CDD505-2E9C-101B-9397-08002B2CF9AE}" pid="15" name="xd_ProgID">
    <vt:lpwstr/>
  </property>
  <property fmtid="{D5CDD505-2E9C-101B-9397-08002B2CF9AE}" pid="16" name="TemplateUrl">
    <vt:lpwstr/>
  </property>
</Properties>
</file>